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1.PS" sheetId="2" r:id="rId1"/>
    <sheet name="2. PE" sheetId="14" r:id="rId2"/>
    <sheet name="3. EA" sheetId="10" r:id="rId3"/>
    <sheet name="4. SGA" sheetId="8" r:id="rId4"/>
    <sheet name="5. SA" sheetId="9" r:id="rId5"/>
    <sheet name="6. AA" sheetId="7" r:id="rId6"/>
    <sheet name="7. GA" sheetId="3" r:id="rId7"/>
    <sheet name="8. GF" sheetId="5" r:id="rId8"/>
    <sheet name="9. GT" sheetId="16" r:id="rId9"/>
    <sheet name="10. GD" sheetId="6" r:id="rId10"/>
    <sheet name="11. GJ" sheetId="4" r:id="rId11"/>
    <sheet name="12. GC" sheetId="15" r:id="rId12"/>
    <sheet name="13. EM" sheetId="13" r:id="rId13"/>
  </sheets>
  <externalReferences>
    <externalReference r:id="rId14"/>
    <externalReference r:id="rId15"/>
  </externalReferences>
  <definedNames>
    <definedName name="_xlnm.Print_Area" localSheetId="10">'11. GJ'!$A$1:$AO$20</definedName>
    <definedName name="_xlnm.Print_Area" localSheetId="2">'3. EA'!$A$1:$AM$25</definedName>
    <definedName name="_xlnm.Print_Area" localSheetId="3">'4. SGA'!$A$1:$AM$35</definedName>
    <definedName name="_xlnm.Print_Area" localSheetId="7">'8. GF'!$A$1:$AM$28</definedName>
    <definedName name="_xlnm.Print_Area" localSheetId="8">'9. GT'!$A$1:$AM$16</definedName>
    <definedName name="E_atencion">'[1]Encuesta 2018-Mensual'!$S$3:$S$53</definedName>
    <definedName name="E_calidad">'[1]Encuesta 2018-Mensual'!$W$3:$W$53</definedName>
    <definedName name="E_competencia">'[1]Encuesta 2018-Mensual'!$U$3:$U$53</definedName>
    <definedName name="E_disposicion">'[1]Encuesta 2018-Mensual'!$T$3:$T$53</definedName>
    <definedName name="E_mes">'[1]Encuesta 2018-Mensual'!$Q$3:$Q$53</definedName>
    <definedName name="E_oportunidad">'[1]Encuesta 2018-Mensual'!$V$3:$V$53</definedName>
    <definedName name="Producto">'[1]Encuesta 2018-Mensual'!$R$3:$R$53</definedName>
    <definedName name="_xlnm.Print_Titles" localSheetId="0">'1.PS'!$1:$6</definedName>
    <definedName name="_xlnm.Print_Titles" localSheetId="9">'10. GD'!$1:$6</definedName>
    <definedName name="_xlnm.Print_Titles" localSheetId="10">'11. GJ'!$1:$6</definedName>
    <definedName name="_xlnm.Print_Titles" localSheetId="11">'12. GC'!$1:$6</definedName>
    <definedName name="_xlnm.Print_Titles" localSheetId="12">'13. EM'!$1:$6</definedName>
    <definedName name="_xlnm.Print_Titles" localSheetId="1">'2. PE'!$1:$6</definedName>
    <definedName name="_xlnm.Print_Titles" localSheetId="2">'3. EA'!$1:$6</definedName>
    <definedName name="_xlnm.Print_Titles" localSheetId="3">'4. SGA'!$1:$6</definedName>
    <definedName name="_xlnm.Print_Titles" localSheetId="4">'5. SA'!$1:$6</definedName>
    <definedName name="_xlnm.Print_Titles" localSheetId="7">'8. GF'!$1:$6</definedName>
    <definedName name="_xlnm.Print_Titles" localSheetId="8">'9. GT'!$1:$3</definedName>
    <definedName name="v2017_1_3">#REF!</definedName>
    <definedName name="V2017_T1">#REF!</definedName>
    <definedName name="V2017_T2">#REF!</definedName>
    <definedName name="V2017_T3">#REF!</definedName>
  </definedNames>
  <calcPr calcId="152511"/>
</workbook>
</file>

<file path=xl/calcChain.xml><?xml version="1.0" encoding="utf-8"?>
<calcChain xmlns="http://schemas.openxmlformats.org/spreadsheetml/2006/main">
  <c r="V10" i="13" l="1"/>
  <c r="W29" i="10" l="1"/>
  <c r="AG15" i="10"/>
  <c r="U15" i="10"/>
  <c r="U13" i="10"/>
  <c r="AA10" i="10"/>
  <c r="V21" i="9" l="1"/>
  <c r="T21" i="9"/>
  <c r="S21" i="9"/>
  <c r="R21" i="9"/>
  <c r="AA20" i="9"/>
  <c r="X20" i="9"/>
  <c r="W20" i="9"/>
  <c r="U20" i="9"/>
  <c r="T20" i="9"/>
  <c r="P20" i="9"/>
  <c r="U19" i="9"/>
  <c r="Q19" i="9"/>
  <c r="P19" i="9"/>
  <c r="Y18" i="9"/>
  <c r="X18" i="9"/>
  <c r="P18" i="9"/>
  <c r="X17" i="9"/>
  <c r="Y16" i="9"/>
  <c r="V16" i="9"/>
  <c r="U16" i="9"/>
  <c r="T16" i="9"/>
  <c r="R16" i="9"/>
  <c r="Q16" i="9"/>
  <c r="P16" i="9"/>
  <c r="W18" i="8" l="1"/>
  <c r="W17" i="8"/>
  <c r="W16" i="8"/>
  <c r="W15" i="8"/>
  <c r="W13" i="8"/>
  <c r="W12" i="8"/>
  <c r="S11" i="8"/>
  <c r="W10" i="8"/>
  <c r="S10" i="8"/>
  <c r="AA12" i="6" l="1"/>
  <c r="X12" i="6"/>
  <c r="U12" i="6"/>
  <c r="R12" i="6"/>
  <c r="AA14" i="5" l="1"/>
  <c r="Z14" i="5"/>
  <c r="Y14" i="5"/>
  <c r="X14" i="5"/>
  <c r="W14" i="5"/>
  <c r="V14" i="5"/>
  <c r="U14" i="5"/>
  <c r="T14" i="5"/>
  <c r="S14" i="5"/>
  <c r="R14" i="5"/>
  <c r="Q14" i="5"/>
  <c r="P14" i="5"/>
  <c r="AA13" i="5"/>
  <c r="Z13" i="5"/>
  <c r="Y13" i="5"/>
  <c r="X13" i="5"/>
  <c r="W13" i="5"/>
  <c r="V13" i="5"/>
  <c r="U13" i="5"/>
  <c r="T13" i="5"/>
  <c r="S13" i="5"/>
  <c r="R13" i="5"/>
  <c r="Q13" i="5"/>
  <c r="P13" i="5"/>
  <c r="AA12" i="5"/>
  <c r="Z12" i="5"/>
  <c r="Y12" i="5"/>
  <c r="X12" i="5"/>
  <c r="W12" i="5"/>
  <c r="V12" i="5"/>
  <c r="U12" i="5"/>
  <c r="T12" i="5"/>
  <c r="S12" i="5"/>
  <c r="R12" i="5"/>
  <c r="Q12" i="5"/>
  <c r="P12" i="5"/>
  <c r="AA11" i="5"/>
  <c r="Z11" i="5"/>
  <c r="Y11" i="5"/>
  <c r="X11" i="5"/>
  <c r="W11" i="5"/>
  <c r="V11" i="5"/>
  <c r="U11" i="5"/>
  <c r="T11" i="5"/>
  <c r="S11" i="5"/>
  <c r="R11" i="5"/>
  <c r="Q11" i="5"/>
  <c r="P11" i="5"/>
  <c r="AA10" i="5"/>
  <c r="Z10" i="5"/>
  <c r="Y10" i="5"/>
  <c r="X10" i="5"/>
  <c r="W10" i="5"/>
  <c r="V10" i="5"/>
  <c r="U10" i="5"/>
  <c r="T10" i="5"/>
  <c r="S10" i="5"/>
  <c r="R10" i="5"/>
  <c r="Q10" i="5"/>
  <c r="P10" i="5"/>
  <c r="Y10" i="4"/>
  <c r="X10" i="4"/>
  <c r="W10" i="4"/>
  <c r="V10" i="4"/>
  <c r="U10" i="4"/>
  <c r="T10" i="4"/>
  <c r="S10" i="4"/>
  <c r="R10" i="4"/>
  <c r="Q10" i="4"/>
  <c r="P10" i="4"/>
  <c r="U25" i="3" l="1"/>
  <c r="R24" i="3"/>
  <c r="Q24" i="3"/>
  <c r="R23" i="3"/>
  <c r="AA22" i="3"/>
  <c r="U22" i="3"/>
  <c r="U21" i="3"/>
  <c r="AA20" i="3"/>
  <c r="Z20" i="3"/>
  <c r="Y20" i="3"/>
  <c r="X20" i="3"/>
  <c r="W20" i="3"/>
  <c r="V20" i="3"/>
  <c r="U20" i="3"/>
  <c r="T20" i="3"/>
  <c r="S20" i="3"/>
  <c r="R20" i="3"/>
  <c r="Q20" i="3"/>
  <c r="P20" i="3"/>
  <c r="AA19" i="3"/>
  <c r="Z19" i="3"/>
  <c r="Y19" i="3"/>
  <c r="X19" i="3"/>
  <c r="W19" i="3"/>
  <c r="V19" i="3"/>
  <c r="U19" i="3"/>
  <c r="T19" i="3"/>
  <c r="S19" i="3"/>
  <c r="R19" i="3"/>
  <c r="Q19" i="3"/>
  <c r="P19" i="3"/>
  <c r="AA14" i="3"/>
  <c r="Z14" i="3"/>
  <c r="Y14" i="3"/>
  <c r="X14" i="3"/>
  <c r="W14" i="3"/>
  <c r="V14" i="3"/>
  <c r="U14" i="3"/>
  <c r="T14" i="3"/>
  <c r="S14" i="3"/>
  <c r="R14" i="3"/>
  <c r="Q14" i="3"/>
  <c r="P14" i="3"/>
  <c r="AA13" i="3"/>
  <c r="AA15" i="3" s="1"/>
  <c r="Z13" i="3"/>
  <c r="Z15" i="3" s="1"/>
  <c r="Y13" i="3"/>
  <c r="Y15" i="3" s="1"/>
  <c r="X13" i="3"/>
  <c r="X15" i="3" s="1"/>
  <c r="W13" i="3"/>
  <c r="W15" i="3" s="1"/>
  <c r="V13" i="3"/>
  <c r="V15" i="3" s="1"/>
  <c r="U13" i="3"/>
  <c r="U15" i="3" s="1"/>
  <c r="T13" i="3"/>
  <c r="T15" i="3" s="1"/>
  <c r="S13" i="3"/>
  <c r="S15" i="3" s="1"/>
  <c r="R13" i="3"/>
  <c r="R15" i="3" s="1"/>
  <c r="Q13" i="3"/>
  <c r="Q15" i="3" s="1"/>
  <c r="P13" i="3"/>
  <c r="P15" i="3" s="1"/>
  <c r="AA12" i="3"/>
  <c r="U12" i="3"/>
  <c r="AA11" i="3"/>
  <c r="Z11" i="3"/>
  <c r="Y11" i="3"/>
  <c r="X11" i="3"/>
  <c r="W11" i="3"/>
  <c r="V11" i="3"/>
  <c r="U11" i="3"/>
  <c r="T11" i="3"/>
  <c r="S11" i="3"/>
  <c r="R11" i="3"/>
  <c r="Q11" i="3"/>
  <c r="AA10" i="3"/>
  <c r="U10" i="3"/>
</calcChain>
</file>

<file path=xl/comments1.xml><?xml version="1.0" encoding="utf-8"?>
<comments xmlns="http://schemas.openxmlformats.org/spreadsheetml/2006/main">
  <authors>
    <author>Autor</author>
  </authors>
  <commentList>
    <comment ref="B9" authorId="0">
      <text>
        <r>
          <rPr>
            <b/>
            <sz val="9"/>
            <color indexed="81"/>
            <rFont val="Tahoma"/>
            <family val="2"/>
          </rPr>
          <t>1. EFICACIA</t>
        </r>
      </text>
    </comment>
    <comment ref="C9" authorId="0">
      <text>
        <r>
          <rPr>
            <b/>
            <sz val="9"/>
            <color indexed="81"/>
            <rFont val="Tahoma"/>
            <family val="2"/>
          </rPr>
          <t>2. EFICIENCIA</t>
        </r>
      </text>
    </comment>
    <comment ref="D9" authorId="0">
      <text>
        <r>
          <rPr>
            <b/>
            <sz val="9"/>
            <color indexed="81"/>
            <rFont val="Tahoma"/>
            <family val="2"/>
          </rPr>
          <t>3. EFECTIVIDAD</t>
        </r>
      </text>
    </comment>
    <comment ref="E9" authorId="0">
      <text>
        <r>
          <rPr>
            <b/>
            <sz val="9"/>
            <color indexed="81"/>
            <rFont val="Tahoma"/>
            <family val="2"/>
          </rPr>
          <t>4. RIESGO</t>
        </r>
      </text>
    </comment>
    <comment ref="K9" author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9" author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10.xml><?xml version="1.0" encoding="utf-8"?>
<comments xmlns="http://schemas.openxmlformats.org/spreadsheetml/2006/main">
  <authors>
    <author>Autor</author>
  </authors>
  <commentList>
    <comment ref="B9" authorId="0">
      <text>
        <r>
          <rPr>
            <b/>
            <sz val="9"/>
            <color indexed="81"/>
            <rFont val="Tahoma"/>
            <family val="2"/>
          </rPr>
          <t>1. EFICACIA</t>
        </r>
      </text>
    </comment>
    <comment ref="C9" authorId="0">
      <text>
        <r>
          <rPr>
            <b/>
            <sz val="9"/>
            <color indexed="81"/>
            <rFont val="Tahoma"/>
            <family val="2"/>
          </rPr>
          <t>2. EFICIENCIA</t>
        </r>
      </text>
    </comment>
    <comment ref="D9" authorId="0">
      <text>
        <r>
          <rPr>
            <b/>
            <sz val="9"/>
            <color indexed="81"/>
            <rFont val="Tahoma"/>
            <family val="2"/>
          </rPr>
          <t>3. EFECTIVIDAD</t>
        </r>
      </text>
    </comment>
    <comment ref="E9" authorId="0">
      <text>
        <r>
          <rPr>
            <b/>
            <sz val="9"/>
            <color indexed="81"/>
            <rFont val="Tahoma"/>
            <family val="2"/>
          </rPr>
          <t>4. RIESGO</t>
        </r>
      </text>
    </comment>
    <comment ref="K9" author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9" author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11.xml><?xml version="1.0" encoding="utf-8"?>
<comments xmlns="http://schemas.openxmlformats.org/spreadsheetml/2006/main">
  <authors>
    <author>Autor</author>
  </authors>
  <commentList>
    <comment ref="B9" authorId="0">
      <text>
        <r>
          <rPr>
            <b/>
            <sz val="9"/>
            <color indexed="81"/>
            <rFont val="Tahoma"/>
            <family val="2"/>
          </rPr>
          <t>1. EFICACIA</t>
        </r>
      </text>
    </comment>
    <comment ref="C9" authorId="0">
      <text>
        <r>
          <rPr>
            <b/>
            <sz val="9"/>
            <color indexed="81"/>
            <rFont val="Tahoma"/>
            <family val="2"/>
          </rPr>
          <t>2. EFICIENCIA</t>
        </r>
      </text>
    </comment>
    <comment ref="D9" authorId="0">
      <text>
        <r>
          <rPr>
            <b/>
            <sz val="9"/>
            <color indexed="81"/>
            <rFont val="Tahoma"/>
            <family val="2"/>
          </rPr>
          <t>3. EFECTIVIDAD</t>
        </r>
      </text>
    </comment>
    <comment ref="E9" authorId="0">
      <text>
        <r>
          <rPr>
            <b/>
            <sz val="9"/>
            <color indexed="81"/>
            <rFont val="Tahoma"/>
            <family val="2"/>
          </rPr>
          <t>4. RIESGO</t>
        </r>
      </text>
    </comment>
    <comment ref="K9" author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9" author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12.xml><?xml version="1.0" encoding="utf-8"?>
<comments xmlns="http://schemas.openxmlformats.org/spreadsheetml/2006/main">
  <authors>
    <author>Autor</author>
  </authors>
  <commentList>
    <comment ref="B9" authorId="0">
      <text>
        <r>
          <rPr>
            <b/>
            <sz val="9"/>
            <color indexed="81"/>
            <rFont val="Tahoma"/>
            <family val="2"/>
          </rPr>
          <t>1. EFICACIA</t>
        </r>
      </text>
    </comment>
    <comment ref="C9" authorId="0">
      <text>
        <r>
          <rPr>
            <b/>
            <sz val="9"/>
            <color indexed="81"/>
            <rFont val="Tahoma"/>
            <family val="2"/>
          </rPr>
          <t>2. EFICIENCIA</t>
        </r>
      </text>
    </comment>
    <comment ref="D9" authorId="0">
      <text>
        <r>
          <rPr>
            <b/>
            <sz val="9"/>
            <color indexed="81"/>
            <rFont val="Tahoma"/>
            <family val="2"/>
          </rPr>
          <t>3. EFECTIVIDAD</t>
        </r>
      </text>
    </comment>
    <comment ref="E9" authorId="0">
      <text>
        <r>
          <rPr>
            <b/>
            <sz val="9"/>
            <color indexed="81"/>
            <rFont val="Tahoma"/>
            <family val="2"/>
          </rPr>
          <t>4. RIESGO</t>
        </r>
      </text>
    </comment>
    <comment ref="K9" author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9" author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13.xml><?xml version="1.0" encoding="utf-8"?>
<comments xmlns="http://schemas.openxmlformats.org/spreadsheetml/2006/main">
  <authors>
    <author>Autor</author>
  </authors>
  <commentList>
    <comment ref="B9" authorId="0">
      <text>
        <r>
          <rPr>
            <b/>
            <sz val="9"/>
            <color indexed="81"/>
            <rFont val="Tahoma"/>
            <family val="2"/>
          </rPr>
          <t>1. EFICACIA</t>
        </r>
      </text>
    </comment>
    <comment ref="C9" authorId="0">
      <text>
        <r>
          <rPr>
            <b/>
            <sz val="9"/>
            <color indexed="81"/>
            <rFont val="Tahoma"/>
            <family val="2"/>
          </rPr>
          <t>2. EFICIENCIA</t>
        </r>
      </text>
    </comment>
    <comment ref="D9" authorId="0">
      <text>
        <r>
          <rPr>
            <b/>
            <sz val="9"/>
            <color indexed="81"/>
            <rFont val="Tahoma"/>
            <family val="2"/>
          </rPr>
          <t>3. EFECTIVIDAD</t>
        </r>
      </text>
    </comment>
    <comment ref="E9" authorId="0">
      <text>
        <r>
          <rPr>
            <b/>
            <sz val="9"/>
            <color indexed="81"/>
            <rFont val="Tahoma"/>
            <family val="2"/>
          </rPr>
          <t>4. RIESGO</t>
        </r>
      </text>
    </comment>
    <comment ref="K9" author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9" author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2.xml><?xml version="1.0" encoding="utf-8"?>
<comments xmlns="http://schemas.openxmlformats.org/spreadsheetml/2006/main">
  <authors>
    <author>Autor</author>
  </authors>
  <commentList>
    <comment ref="B9" authorId="0">
      <text>
        <r>
          <rPr>
            <b/>
            <sz val="9"/>
            <color indexed="81"/>
            <rFont val="Tahoma"/>
            <family val="2"/>
          </rPr>
          <t>1. EFICACIA</t>
        </r>
      </text>
    </comment>
    <comment ref="C9" authorId="0">
      <text>
        <r>
          <rPr>
            <b/>
            <sz val="9"/>
            <color indexed="81"/>
            <rFont val="Tahoma"/>
            <family val="2"/>
          </rPr>
          <t>2. EFICIENCIA</t>
        </r>
      </text>
    </comment>
    <comment ref="D9" authorId="0">
      <text>
        <r>
          <rPr>
            <b/>
            <sz val="9"/>
            <color indexed="81"/>
            <rFont val="Tahoma"/>
            <family val="2"/>
          </rPr>
          <t>3. EFECTIVIDAD</t>
        </r>
      </text>
    </comment>
    <comment ref="E9" authorId="0">
      <text>
        <r>
          <rPr>
            <b/>
            <sz val="9"/>
            <color indexed="81"/>
            <rFont val="Tahoma"/>
            <family val="2"/>
          </rPr>
          <t>4. RIESGO</t>
        </r>
      </text>
    </comment>
    <comment ref="K9" author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9" author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3.xml><?xml version="1.0" encoding="utf-8"?>
<comments xmlns="http://schemas.openxmlformats.org/spreadsheetml/2006/main">
  <authors>
    <author>Autor</author>
  </authors>
  <commentList>
    <comment ref="B9" authorId="0">
      <text>
        <r>
          <rPr>
            <b/>
            <sz val="9"/>
            <color indexed="81"/>
            <rFont val="Tahoma"/>
            <family val="2"/>
          </rPr>
          <t>1. EFICACIA</t>
        </r>
      </text>
    </comment>
    <comment ref="C9" authorId="0">
      <text>
        <r>
          <rPr>
            <b/>
            <sz val="9"/>
            <color indexed="81"/>
            <rFont val="Tahoma"/>
            <family val="2"/>
          </rPr>
          <t>2. EFICIENCIA</t>
        </r>
      </text>
    </comment>
    <comment ref="D9" authorId="0">
      <text>
        <r>
          <rPr>
            <b/>
            <sz val="9"/>
            <color indexed="81"/>
            <rFont val="Tahoma"/>
            <family val="2"/>
          </rPr>
          <t>3. EFECTIVIDAD</t>
        </r>
      </text>
    </comment>
    <comment ref="E9" authorId="0">
      <text>
        <r>
          <rPr>
            <b/>
            <sz val="9"/>
            <color indexed="81"/>
            <rFont val="Tahoma"/>
            <family val="2"/>
          </rPr>
          <t>4. RIESGO</t>
        </r>
      </text>
    </comment>
    <comment ref="K9" author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9" author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4.xml><?xml version="1.0" encoding="utf-8"?>
<comments xmlns="http://schemas.openxmlformats.org/spreadsheetml/2006/main">
  <authors>
    <author>Autor</author>
  </authors>
  <commentList>
    <comment ref="B9" authorId="0">
      <text>
        <r>
          <rPr>
            <b/>
            <sz val="9"/>
            <color indexed="81"/>
            <rFont val="Tahoma"/>
            <family val="2"/>
          </rPr>
          <t>1. EFICACIA</t>
        </r>
      </text>
    </comment>
    <comment ref="C9" authorId="0">
      <text>
        <r>
          <rPr>
            <b/>
            <sz val="9"/>
            <color indexed="81"/>
            <rFont val="Tahoma"/>
            <family val="2"/>
          </rPr>
          <t>2. EFICIENCIA</t>
        </r>
      </text>
    </comment>
    <comment ref="D9" authorId="0">
      <text>
        <r>
          <rPr>
            <b/>
            <sz val="9"/>
            <color indexed="81"/>
            <rFont val="Tahoma"/>
            <family val="2"/>
          </rPr>
          <t>3. EFECTIVIDAD</t>
        </r>
      </text>
    </comment>
    <comment ref="E9" authorId="0">
      <text>
        <r>
          <rPr>
            <b/>
            <sz val="9"/>
            <color indexed="81"/>
            <rFont val="Tahoma"/>
            <family val="2"/>
          </rPr>
          <t>4. RIESGO</t>
        </r>
      </text>
    </comment>
    <comment ref="K9" author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9" author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5.xml><?xml version="1.0" encoding="utf-8"?>
<comments xmlns="http://schemas.openxmlformats.org/spreadsheetml/2006/main">
  <authors>
    <author>Autor</author>
  </authors>
  <commentList>
    <comment ref="B9" authorId="0">
      <text>
        <r>
          <rPr>
            <b/>
            <sz val="9"/>
            <color indexed="81"/>
            <rFont val="Tahoma"/>
            <family val="2"/>
          </rPr>
          <t>1. EFICACIA</t>
        </r>
      </text>
    </comment>
    <comment ref="C9" authorId="0">
      <text>
        <r>
          <rPr>
            <b/>
            <sz val="9"/>
            <color indexed="81"/>
            <rFont val="Tahoma"/>
            <family val="2"/>
          </rPr>
          <t>2. EFICIENCIA</t>
        </r>
      </text>
    </comment>
    <comment ref="D9" authorId="0">
      <text>
        <r>
          <rPr>
            <b/>
            <sz val="9"/>
            <color indexed="81"/>
            <rFont val="Tahoma"/>
            <family val="2"/>
          </rPr>
          <t>3. EFECTIVIDAD</t>
        </r>
      </text>
    </comment>
    <comment ref="E9" authorId="0">
      <text>
        <r>
          <rPr>
            <b/>
            <sz val="9"/>
            <color indexed="81"/>
            <rFont val="Tahoma"/>
            <family val="2"/>
          </rPr>
          <t>4. RIESGO</t>
        </r>
      </text>
    </comment>
    <comment ref="K9" author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9" author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6.xml><?xml version="1.0" encoding="utf-8"?>
<comments xmlns="http://schemas.openxmlformats.org/spreadsheetml/2006/main">
  <authors>
    <author>Autor</author>
  </authors>
  <commentList>
    <comment ref="B5" authorId="0">
      <text>
        <r>
          <rPr>
            <b/>
            <sz val="9"/>
            <color indexed="8"/>
            <rFont val="Tahoma"/>
            <family val="2"/>
          </rPr>
          <t>1. EFICACIA</t>
        </r>
      </text>
    </comment>
    <comment ref="C5" authorId="0">
      <text>
        <r>
          <rPr>
            <b/>
            <sz val="9"/>
            <color indexed="8"/>
            <rFont val="Tahoma"/>
            <family val="2"/>
          </rPr>
          <t>2. EFICIENCIA</t>
        </r>
      </text>
    </comment>
    <comment ref="D5" authorId="0">
      <text>
        <r>
          <rPr>
            <b/>
            <sz val="9"/>
            <color indexed="8"/>
            <rFont val="Tahoma"/>
            <family val="2"/>
          </rPr>
          <t>3. EFECTIVIDAD</t>
        </r>
      </text>
    </comment>
    <comment ref="E5" authorId="0">
      <text>
        <r>
          <rPr>
            <b/>
            <sz val="9"/>
            <color indexed="8"/>
            <rFont val="Tahoma"/>
            <family val="2"/>
          </rPr>
          <t>4. RIESGO</t>
        </r>
      </text>
    </comment>
    <comment ref="K5" authorId="0">
      <text>
        <r>
          <rPr>
            <b/>
            <sz val="9"/>
            <color indexed="8"/>
            <rFont val="Tahoma"/>
            <family val="2"/>
          </rPr>
          <t xml:space="preserve">CC.Condición Critica: </t>
        </r>
        <r>
          <rPr>
            <sz val="9"/>
            <color indexed="8"/>
            <rFont val="Tahoma"/>
            <family val="2"/>
          </rPr>
          <t>deben definir los intervalos de incumplimiento  y debera diligenciar el formato de FR.EM.005  Registro de corrección, acciones correctiva</t>
        </r>
      </text>
    </comment>
    <comment ref="L5" authorId="0">
      <text>
        <r>
          <rPr>
            <sz val="9"/>
            <color indexed="8"/>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7.xml><?xml version="1.0" encoding="utf-8"?>
<comments xmlns="http://schemas.openxmlformats.org/spreadsheetml/2006/main">
  <authors>
    <author>Autor</author>
  </authors>
  <commentList>
    <comment ref="B9" authorId="0">
      <text>
        <r>
          <rPr>
            <b/>
            <sz val="9"/>
            <color indexed="81"/>
            <rFont val="Tahoma"/>
            <family val="2"/>
          </rPr>
          <t>1. EFICACIA</t>
        </r>
      </text>
    </comment>
    <comment ref="C9" authorId="0">
      <text>
        <r>
          <rPr>
            <b/>
            <sz val="9"/>
            <color indexed="81"/>
            <rFont val="Tahoma"/>
            <family val="2"/>
          </rPr>
          <t>2. EFICIENCIA</t>
        </r>
      </text>
    </comment>
    <comment ref="D9" authorId="0">
      <text>
        <r>
          <rPr>
            <b/>
            <sz val="9"/>
            <color indexed="81"/>
            <rFont val="Tahoma"/>
            <family val="2"/>
          </rPr>
          <t>3. EFECTIVIDAD</t>
        </r>
      </text>
    </comment>
    <comment ref="E9" authorId="0">
      <text>
        <r>
          <rPr>
            <b/>
            <sz val="9"/>
            <color indexed="81"/>
            <rFont val="Tahoma"/>
            <family val="2"/>
          </rPr>
          <t>4. RIESGO</t>
        </r>
      </text>
    </comment>
    <comment ref="K9" author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9" author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8.xml><?xml version="1.0" encoding="utf-8"?>
<comments xmlns="http://schemas.openxmlformats.org/spreadsheetml/2006/main">
  <authors>
    <author>Autor</author>
  </authors>
  <commentList>
    <comment ref="B9" authorId="0">
      <text>
        <r>
          <rPr>
            <b/>
            <sz val="9"/>
            <color indexed="81"/>
            <rFont val="Tahoma"/>
            <family val="2"/>
          </rPr>
          <t>1. EFICACIA</t>
        </r>
      </text>
    </comment>
    <comment ref="C9" authorId="0">
      <text>
        <r>
          <rPr>
            <b/>
            <sz val="9"/>
            <color indexed="81"/>
            <rFont val="Tahoma"/>
            <family val="2"/>
          </rPr>
          <t>2. EFICIENCIA</t>
        </r>
      </text>
    </comment>
    <comment ref="D9" authorId="0">
      <text>
        <r>
          <rPr>
            <b/>
            <sz val="9"/>
            <color indexed="81"/>
            <rFont val="Tahoma"/>
            <family val="2"/>
          </rPr>
          <t>3. EFECTIVIDAD</t>
        </r>
      </text>
    </comment>
    <comment ref="E9" authorId="0">
      <text>
        <r>
          <rPr>
            <b/>
            <sz val="9"/>
            <color indexed="81"/>
            <rFont val="Tahoma"/>
            <family val="2"/>
          </rPr>
          <t>4. RIESGO</t>
        </r>
      </text>
    </comment>
    <comment ref="K9" author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9" author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comments9.xml><?xml version="1.0" encoding="utf-8"?>
<comments xmlns="http://schemas.openxmlformats.org/spreadsheetml/2006/main">
  <authors>
    <author>Autor</author>
  </authors>
  <commentList>
    <comment ref="B6" authorId="0">
      <text>
        <r>
          <rPr>
            <b/>
            <sz val="9"/>
            <color indexed="81"/>
            <rFont val="Tahoma"/>
            <family val="2"/>
          </rPr>
          <t>1. EFICACIA</t>
        </r>
      </text>
    </comment>
    <comment ref="C6" authorId="0">
      <text>
        <r>
          <rPr>
            <b/>
            <sz val="9"/>
            <color indexed="81"/>
            <rFont val="Tahoma"/>
            <family val="2"/>
          </rPr>
          <t>2. EFICIENCIA</t>
        </r>
      </text>
    </comment>
    <comment ref="D6" authorId="0">
      <text>
        <r>
          <rPr>
            <b/>
            <sz val="9"/>
            <color indexed="81"/>
            <rFont val="Tahoma"/>
            <family val="2"/>
          </rPr>
          <t>3. EFECTIVIDAD</t>
        </r>
      </text>
    </comment>
    <comment ref="E6" authorId="0">
      <text>
        <r>
          <rPr>
            <b/>
            <sz val="9"/>
            <color indexed="81"/>
            <rFont val="Tahoma"/>
            <family val="2"/>
          </rPr>
          <t>4. RIESGO</t>
        </r>
      </text>
    </comment>
    <comment ref="K6" authorId="0">
      <text>
        <r>
          <rPr>
            <b/>
            <sz val="9"/>
            <color indexed="81"/>
            <rFont val="Tahoma"/>
            <family val="2"/>
          </rPr>
          <t xml:space="preserve">CC.Condición Critica: </t>
        </r>
        <r>
          <rPr>
            <sz val="9"/>
            <color indexed="81"/>
            <rFont val="Tahoma"/>
            <family val="2"/>
          </rPr>
          <t>deben definir los intervalos de incumplimiento  y debera diligenciar el formato de FR.EM.005  Registro de corrección, acciones correctiva</t>
        </r>
      </text>
    </comment>
    <comment ref="L6" authorId="0">
      <text>
        <r>
          <rPr>
            <sz val="9"/>
            <color indexed="81"/>
            <rFont val="Tahoma"/>
            <family val="2"/>
          </rPr>
          <t xml:space="preserve">CS.Condición de Riesgo se deben definir cuando se considera  los resultados de riesgo de incumplimiento y definir los intervalos de incumplimiento  y debera diligenciar el formato de FR.EM.005  Registro de corrección, acciones correctiva y preventiva; seleccionando la opcion preventiva.
</t>
        </r>
      </text>
    </comment>
  </commentList>
</comments>
</file>

<file path=xl/sharedStrings.xml><?xml version="1.0" encoding="utf-8"?>
<sst xmlns="http://schemas.openxmlformats.org/spreadsheetml/2006/main" count="3131" uniqueCount="655">
  <si>
    <t>TABLERO DE CONTROL DE INDICADORES</t>
  </si>
  <si>
    <t>PERIODO A EVALUAR(AÑO):2017</t>
  </si>
  <si>
    <t>PROCESO: Planificación del Sistema de Gestión Integrado</t>
  </si>
  <si>
    <t>RESPONSABLE: Jefe Oficina de Planeación</t>
  </si>
  <si>
    <t xml:space="preserve">AREA: Oficina de Planeación </t>
  </si>
  <si>
    <t>OBJETIVO: Definir criterios de seguimiento y control al Sistema de Gestión Integrado para verificar el cumplimiento de las normas NTC GP 1000:2009, NTC ISO 9001:2015 y el MECI 1000:2014.</t>
  </si>
  <si>
    <t>1. HOJA DE VIDA DEL INDICADOR</t>
  </si>
  <si>
    <t>2. MEDICIÓN DEL INDICADOR</t>
  </si>
  <si>
    <t>3. TENDENCIAS</t>
  </si>
  <si>
    <t>N°</t>
  </si>
  <si>
    <t xml:space="preserve">  TIPO DE 
INDICADOR</t>
  </si>
  <si>
    <t>NOMBRE DEL INDICADOR</t>
  </si>
  <si>
    <t>OBJETIVO</t>
  </si>
  <si>
    <t>FÓRMULA DE CONSTRUCCIÓN</t>
  </si>
  <si>
    <t>FRECUENCIA DE MEDICIÓN</t>
  </si>
  <si>
    <t>META</t>
  </si>
  <si>
    <t>CRITERIO DE ANALISIS</t>
  </si>
  <si>
    <t>UNIDAD DE MEDIDA</t>
  </si>
  <si>
    <t>FUENTE DE INFORMACIÓN/DATOS</t>
  </si>
  <si>
    <t>RESPONSABLE DEL ANALISIS</t>
  </si>
  <si>
    <t>ENE</t>
  </si>
  <si>
    <t>FEB</t>
  </si>
  <si>
    <t>MAR</t>
  </si>
  <si>
    <t>ABR</t>
  </si>
  <si>
    <t>MAY</t>
  </si>
  <si>
    <t>JUN</t>
  </si>
  <si>
    <t>JUL</t>
  </si>
  <si>
    <t>AGO</t>
  </si>
  <si>
    <t>SEP</t>
  </si>
  <si>
    <t>OCT</t>
  </si>
  <si>
    <t>NOV</t>
  </si>
  <si>
    <t>DIC</t>
  </si>
  <si>
    <t>AC</t>
  </si>
  <si>
    <t>AP</t>
  </si>
  <si>
    <t>X</t>
  </si>
  <si>
    <t>Eficacia - Cumplimiento de seguimientos programados</t>
  </si>
  <si>
    <t xml:space="preserve">Verificar el cumplimiento de la programación de los seguimientos realizados al Sistema de Gestión Integrado. </t>
  </si>
  <si>
    <t>Seguimientos realizados/ seguimientos programados * 100</t>
  </si>
  <si>
    <t>Trimestral</t>
  </si>
  <si>
    <t>%</t>
  </si>
  <si>
    <t>Informes de seguimiento  del Sistema de Gestión Integrado y Cronograma de seguimiento al Sistema de Gestión Integrado</t>
  </si>
  <si>
    <t xml:space="preserve">Representante de la Dirección </t>
  </si>
  <si>
    <t>N/A</t>
  </si>
  <si>
    <t xml:space="preserve">Se mantuvo </t>
  </si>
  <si>
    <t>Reporte o informe de seguimiento mensualmente</t>
  </si>
  <si>
    <t>verificar el cumplimiento de los requisitos de las normas técnicas, los definidos en los procesos, procedimientos, manuales, actos administrativos, los requisitos de los clientes y los legales.</t>
  </si>
  <si>
    <t xml:space="preserve">No. de informes de seguimiento realizados en el mes </t>
  </si>
  <si>
    <t xml:space="preserve">Mensual </t>
  </si>
  <si>
    <t>Informes mensuales de seguimiento  del Sistema de Gestión Integrado y Cronograma de seguimiento al Sistema de Gestión Integrado</t>
  </si>
  <si>
    <t>4. ANALISIS DE DATOS</t>
  </si>
  <si>
    <r>
      <t xml:space="preserve">Se evidencia el cumplimiento a los seguimientos realizados al Sistema de Gestión Integrado, de auerdo a los informes de gestión del contrato No. 08 de 2017. Con miras a contribuir al Sostenimiento del Sistema de Gestión Integrado y al cumplimiento de los requisitos de la NTC ISO 9001:2015. 
</t>
    </r>
    <r>
      <rPr>
        <b/>
        <sz val="10"/>
        <color theme="1"/>
        <rFont val="Calibri"/>
        <family val="2"/>
        <scheme val="minor"/>
      </rPr>
      <t xml:space="preserve">MES DE AGOSTO
</t>
    </r>
    <r>
      <rPr>
        <sz val="10"/>
        <color theme="1"/>
        <rFont val="Calibri"/>
        <family val="2"/>
        <scheme val="minor"/>
      </rPr>
      <t xml:space="preserve">Se cumplieron con los seguimientos programados y lograron verificar que las actividades programadas para la valoración de riesgos se ejecutó satisfactoriamente, que se entregaran productos tales como: indicadores, productos no conformes, Avances en la definición de planes de mejoramientos de las acciones correctivas y preventivas de los procesos de GA, GF, GD, PE, EM, PS, GJ, EA, SGA, SA y AA; reporte de los requisitos de los clientes y partes interesadas; normogramas, entre otros.
</t>
    </r>
    <r>
      <rPr>
        <b/>
        <sz val="10"/>
        <color theme="1"/>
        <rFont val="Calibri"/>
        <family val="2"/>
        <scheme val="minor"/>
      </rPr>
      <t xml:space="preserve">MES DE SEPTIEMBRE
</t>
    </r>
    <r>
      <rPr>
        <sz val="10"/>
        <color theme="1"/>
        <rFont val="Calibri"/>
        <family val="2"/>
        <scheme val="minor"/>
      </rPr>
      <t>Se cumplieron con los seguimientos programados y lograron los reportes de la identificación de los riesgo de los procesos tales como: GA, EM, EA, SGA, GT y AA , que entregaran productos tales como: indicadores, productos no conformes, Avances en la definición de planes de mejoramientos de las acciones correctivas y preventivas de los procesos de GT; reporte de los requisitos de los clientes y partes interesadas; normogramas, la determinación de las partes intesadas, analisis de las cuestiones internas y externas, revisiones por la dirección.
MES DE DICIIEMBRE
e cumplieron con los seguimientos programados y lograron los reportes de la identificación de los riesgo de los procesos tales como: GC, GJ y EM , que entregaran productos tales como: indicadores, productos no conformes, Avances en la definición de planes de mejoramientos de las acciones correctivas y preventivas de los procesos, la determinación de las partes intesadas, analisis de las cuestiones internas y externas, revisiones por la dirección.</t>
    </r>
  </si>
  <si>
    <t>PROCESO:  GESTION ADMINISTRATIVA</t>
  </si>
  <si>
    <t>RESPONSABLE: PAUL LAGUNA -NANCY CAROLINA SANCHEZ</t>
  </si>
  <si>
    <t>AREA: SECRTETARIA GENERAL</t>
  </si>
  <si>
    <t>OBJETIVO: Cumplir con las normas dispuestas para la administración del personal de CORPAMAG, con las necesidades básicas legales de los funcionarios manteniendo los bienes e infraestructura necesaria con el fin de evitar posibles accidentes en la consecución de las metas misionales de la Corporación.</t>
  </si>
  <si>
    <t>Eficacia- % de cumplimiento del plan anual de vacantes</t>
  </si>
  <si>
    <t>Identificar las vacancias para garantizar el ingreso y ascenso de empleados idoneos</t>
  </si>
  <si>
    <t>Actividades ejecutadas del plan de vacantes para la vigencia i/ Actividades programadas en el plan de vacantes para la vigencia x100</t>
  </si>
  <si>
    <t xml:space="preserve">Anual a corte del informe del plan de acción </t>
  </si>
  <si>
    <t>0%-79% - AC</t>
  </si>
  <si>
    <t>80% -85% -AP</t>
  </si>
  <si>
    <t>Actividades realizadas del Plan de Vacantes</t>
  </si>
  <si>
    <t>Coordinador de Gestión del Talento Humano y Servicios Administrativos</t>
  </si>
  <si>
    <t>NA</t>
  </si>
  <si>
    <t>Se mantiene</t>
  </si>
  <si>
    <t>Eficacia –  % de cumplimiento del plan de capacitación</t>
  </si>
  <si>
    <t>Determinar el número de las capacitaciones realizadas a los funcionarios de la Coporación.</t>
  </si>
  <si>
    <t>Número de actividades realizadas de capacitación / Número de actividades planeadas x 100</t>
  </si>
  <si>
    <t>Mensual</t>
  </si>
  <si>
    <t>Evaluaciones de capacitación</t>
  </si>
  <si>
    <t>Tecnico Administrativo Gr 14</t>
  </si>
  <si>
    <t>Disminuye</t>
  </si>
  <si>
    <t>Aumenta</t>
  </si>
  <si>
    <t xml:space="preserve">Aumenta </t>
  </si>
  <si>
    <t>Eficacia- % de cumplimiento anual del plan de Bienestar social laboral</t>
  </si>
  <si>
    <t>Desarrollar actividades orientadas al mejoramiento y conservación del nivel de vida de los funcionarios</t>
  </si>
  <si>
    <t>Actividades ejecutadas del plan de Bienestar social laboral para la vigencia i / Actividades programadas en el plan de Bienestar social laboral para la vigencia ix100</t>
  </si>
  <si>
    <t xml:space="preserve">Semestral a corte del informe del plan de acción </t>
  </si>
  <si>
    <t>0%-79%</t>
  </si>
  <si>
    <t>80% -85%</t>
  </si>
  <si>
    <t>Actividades realizadas de Plan de Bienestar</t>
  </si>
  <si>
    <t>Índice de Frecuencia de accidente de trabajo (IF)</t>
  </si>
  <si>
    <t>Definir las actividades necesarias para prevenir la ocurrencia de los accidentes e incidentes y poder llevar control y registro de ausentismo en la Corproación</t>
  </si>
  <si>
    <t xml:space="preserve">(Número de accidentes de trabajo*K)/ Número de HHT
K=200.000
</t>
  </si>
  <si>
    <t>_</t>
  </si>
  <si>
    <t>Formato de Reportes de Accidentes e Incidentes</t>
  </si>
  <si>
    <t>Mantiene</t>
  </si>
  <si>
    <t>Índice de lesiones incapacitantes (ILI)</t>
  </si>
  <si>
    <t xml:space="preserve">(Número de días perdidos por AT*K)/Número de HHT
K=200.000
</t>
  </si>
  <si>
    <t>Índice de Severidad (IS)</t>
  </si>
  <si>
    <t>(IF*IS)/1000</t>
  </si>
  <si>
    <t xml:space="preserve"> Consumo de agua percápita</t>
  </si>
  <si>
    <t>Disminuirel consumo percápita de agua y de energía</t>
  </si>
  <si>
    <t>M3 de agua consumidos/No. De personas en la sede</t>
  </si>
  <si>
    <t>Anual</t>
  </si>
  <si>
    <t>5% menos al consumo actual para el primer año y luego mantener</t>
  </si>
  <si>
    <t>11,718 mts3</t>
  </si>
  <si>
    <t>Facturas</t>
  </si>
  <si>
    <t>Técnico Adminsitrativo Gr 15</t>
  </si>
  <si>
    <t>Consumo percápita de energía</t>
  </si>
  <si>
    <t>KW de energía consumidos / No. De personas en la sede</t>
  </si>
  <si>
    <t>2307kw</t>
  </si>
  <si>
    <t>Consumo de Papel</t>
  </si>
  <si>
    <t>Disminuir la generación de resiguos sólidos no aprovechables</t>
  </si>
  <si>
    <t>Número de resmas de papel consumidas por dependencia</t>
  </si>
  <si>
    <t>Semestral</t>
  </si>
  <si>
    <t>Disminuir el 5% del consumo actual para el siguiente semestre y después mantener</t>
  </si>
  <si>
    <t>Entregas de Almacén</t>
  </si>
  <si>
    <t>Profesional Universitario Gr 5</t>
  </si>
  <si>
    <t>Generación de Residuos Ordinarios</t>
  </si>
  <si>
    <t>Realizar una gestión interna y externa adecuada de los residuos peligrosos y no peigrosos generados en la Corporación</t>
  </si>
  <si>
    <t>Peso en (Kgr) de los residuos sólidos ordinarios por sede / Total peso en Kg residuos totales por sede</t>
  </si>
  <si>
    <t>Máximo el 50%</t>
  </si>
  <si>
    <t>Planilla de Pesaje</t>
  </si>
  <si>
    <t>AUMENTA</t>
  </si>
  <si>
    <t>MANTIENE</t>
  </si>
  <si>
    <t>DISMINUYE</t>
  </si>
  <si>
    <t>Generación de material reciclable</t>
  </si>
  <si>
    <t>Total peso en (Kg) de los residuos reciblables separados/total peso (kg) de residuos totales por sede</t>
  </si>
  <si>
    <t>Mínimo el 30%</t>
  </si>
  <si>
    <t>DIS</t>
  </si>
  <si>
    <t>AUM</t>
  </si>
  <si>
    <t xml:space="preserve">cumplimiento del la programación del mantenimiento de infraestructura: locativos  .  </t>
  </si>
  <si>
    <t>Mantener en optimas condiciones los bienes utilizados por los funcionarios de la Corporación</t>
  </si>
  <si>
    <t xml:space="preserve">Número de mantenimientos efectuados /Número de mantenimientos programados x 100 </t>
  </si>
  <si>
    <t>Formatos de mantenimientos</t>
  </si>
  <si>
    <t>Tecnico Administrativo Gr.15</t>
  </si>
  <si>
    <t>cumplimiento del la programación del mantenimiento de infraestructura:  parque automotor.</t>
  </si>
  <si>
    <t>0%-69%</t>
  </si>
  <si>
    <t>70% -79%</t>
  </si>
  <si>
    <t>Profesional Especializado Gr 12</t>
  </si>
  <si>
    <t>Efectividad de los servidores públicos</t>
  </si>
  <si>
    <t>Evaluar el cumplimiento oportuno de las labores de los servidores públicos</t>
  </si>
  <si>
    <t>Promedio de la evaluación del desempeño</t>
  </si>
  <si>
    <t>0%-89%</t>
  </si>
  <si>
    <t>90% -83%</t>
  </si>
  <si>
    <t>Formato de evaluación del desempeño</t>
  </si>
  <si>
    <t>Interrupción de las actividades en la elaboración de nómina</t>
  </si>
  <si>
    <t xml:space="preserve">Evitar el pago inoportuno de la nomina para  no generar  inconformismo y malestar en los funcionarios </t>
  </si>
  <si>
    <t>(# actualizaciones efectuadas / # de necesidades de actualización del sistema) *100</t>
  </si>
  <si>
    <t>Actualizaciones del sistema MOISES</t>
  </si>
  <si>
    <t>Profesional Universitario Gr 8</t>
  </si>
  <si>
    <t>Accidentes por falta de mantenimientos (Infraestructura física y parque automotor)</t>
  </si>
  <si>
    <t>Mantener en óptimas condiciones tanto la infraestructura física de la Corporación como el parque automotor para reducir cualquier tipo de accidentalidad</t>
  </si>
  <si>
    <t xml:space="preserve">(#de Mantenimientos programados /# Mantenimientos ejecutados ) * 100) 
</t>
  </si>
  <si>
    <t xml:space="preserve">ENERO
• INDICADOR 2: Durante este mes no se programaron capacitaciones por estar la mayoría de los funcionarios de vacaciones 
• INDICADOR 4,5 Y 6: Durante este mes no se presentó ni reportó ningún accidente de tipo laboral. INDICADOR 10: Para este mes de enero se generó un total de 68,2 kilos de residuos  en la corporación de los cuales 48 kilos fueron de residuos ordinarios representando un 70% INDICADOR 11: Para el mes de enero de generaron un total de  20,2 kilo s de residuos reciclables lo cual corresponde a un 30% del total de los residuos generados en la entidad.
• INDICADOR 15: Durante el mes de enero no se requirieron actualizaciones del sistema MOISES. 
FEBRERO
• INDICADOR 2: Durante se ejecutaron un total de cuatro (4) capacitaciones, más una relacionada con el SG-SST, en donde se dieron las directrices para elaborar la política y el reglamento de higiene y seguridad industrial. 
• INDICADOR 4,5 Y 6: Durante este mes no se presentó ni reportó ningún accidente de tipo laboral. INDICADOR 10: Para este mes de febrero se generó un total de 567 kilos de residuos  en la corporación de los cuales 449 kilos fueron de residuos ordinarios representando un 79% del total INDICADOR 11: Para el mes de febrero de generaron un total de  118 kilo s de residuos reciclables lo cual corresponde a un 21% del total de los residuos generados en la entidad.
• INDICADOR 15: Durante el mes de febrero  se requirieron 2 atenciones por parte del operador del sistema MOISES con el fin de realizar liquidación de cesantías, las cuales fueron atendidas satisfactoriamente. 
MARZO
• INDICADOR 2: Durante se ejecutaron un total de siete (7) capacitaciones, además se recibieron tres capacitaciones relacionadas con el SG-SST, una de ellas  dirigida a todos los brigadistas de la Corporación y las otras a los integrantes del COPASST.,
• INDICADOR 4,5 Y 6: Durante este mes no se presentó ni reportó ningún accidente de tipo laboral.
•  INDICADOR 10: Para este mes de marzo se generó un total de 549 kilos de residuos  en la corporación de los cuales 432 kilos fueron de residuos ordinarios representando un 79% del total INDICADOR 11: Para el mes de marzo de generaron un total de  117 kilo s de residuos reciclables lo cual corresponde a un 21% del total de los residuos generados en la entidad.
• INDICADOR: 14: Para la vigencia 2016 se obtuvo un promedio de 57% de las calificaciones de las evaluaciones de desempeño de los servidores públicos
• INDICADOR 15: Durante el mes de marzo  se requirió 1 atenciones por parte del operador del sistema MOISES con el fin de realizar reporte de personal y costos al Ministerio de Hacienda, la cual fue atendida satisfactoriamente. 
ABRIL
• INDICADOR 2: Durante el mes se ejecutaron un total de cinco (5) capacitaciones, de las cuales dos la recibieron funcionarios del grupo de gestión financiera. Se recibió una capacitación relacionada con el SG-SST.,
• INDICADOR 4,5 Y 6: Durante este mes no se presentó ni reportó ningún accidente de tipo laboral.
•  INDICADOR 10: Para este mes de abril se generó un total de 201,7 kilos de residuos  en la corporación de los cuales 149 kilos fueron de residuos ordinarios representando un 74% del total INDICADOR 11: Para el mes de abril de generaron un total de  52,7 kilo s de residuos reciclables lo cual corresponde a un 26% del total de los residuos generados en la entidad.
• INDICADOR 15: Durante el mes de abril  se requirió 3 atenciones por parte del operador del sistema MOISES con el fin de realizar última comparación de la elaboración la nómina debido a que a partir del mes de mayo se tiene proyectado no volverse a utilizar el programa Moisés.
 JUNIO
• INDICADOR 2: Durante el mes se ejecutaron un total de ocho (8) capacitaciones, dando como resultado un 30% ejecutado del plan anual de capacitación para este mes.   
• INDICADOR 4,5 Y 6: Durante este mes no se presentó ni reportó ningún accidente de tipo laboral.
• INDICADOR N°9: Durante el primer semestre de la vigencia 2017 se presentó un consumo total de 676 resmas de papel. las áreas que más consumos presentaron fueron; Ecosistema Zona Costera, Gestión ambiental y Gestión financiera. 
• INDICADOR N° 12 Se tiene un avance del 100% sobre las actividades planeadas durante el semestre. se planean 35 actividades y se cumplen 60. lo anterior obedece a requerimientos efectuados por las distintas dependencias de la entidad. 
• INDICADOR 10: para este mes se genera un total de 441kg de residuos ordinarios; representando un total de 96% del total
• INDICADOR 11: Se genera un total de 20,70kg representando un 4,34% del residuo generado.
• INDICADOR 13: Se programaron un total de 35 mantenimientos en el parque automotor, lográndose cumplir con 37 de ellos, dándonos un porcentaje de cumplimiento del 106% para el primero semestre de la vigencia 2017.  
JULIO 
• INDICADOR 2: Durante el mes se ejecutaron un total de dos (2) capacitaciones, dando como resultado un 7% ejecutado del plan anual de capacitación.
• INDICADOR 4,5 Y 6: Durante este mes no se presentó ni reportó ningún accidente de tipo laboral.
• INDICADOR 10: para este mes se genera un total de 368kg de residuos ordinarios; representando un total de 92% del total INDICADOR 11: Se genera un total de 31,40kg representando un 7,87% del residuo generado  
AGOSTO 
• INDICADOR 2: Se ejecutaron un total de catorce (14) capacitaciones, dando como resultado un 52% ejecutado del plan anual de capacitación para este mes.  
• INDICADOR 4,5 Y 6: Durante este mes no se presentó ni reportó ningún accidente de tipo laboral.
• INDICADOR 10: para este mes se genera un total de 383kg de residuos ordinarios; representando un total de 77% del total 
• INDICADOR 11: Se genera un total de 115,2kg representando un 23% del residuo generado 
SEPTIEMBRE 
• INDICADOR 2: Se ejecutaron un total de ocho (8) capacitaciones, dando como resultado un 30% ejecutado del plan anual de capacitación para este mes.  
• INDICADOR 4,5 Y 6: Durante este mes no se presentó ni reportó ningún accidente de tipo laboral.
• INDICADOR 10: para este mes se genera un total de 324kg de residuos ordinarios; representando un total de 67% del total INDICADOR 11: Se genera un total de 160 kg representando un 33% del residuo generado 
OCTUBRE
• INDICADOR 2: Se ejecutaron un total de once (11) capacitaciones, dando como resultado un 41% ejecutado del plan anual de capacitación para este mes.  
• INDICADOR 4,5 Y 6: Durante este mes no se presentó ni reportó ningún accidente de tipo laboral.
• INDICADOR 10: para este mes se genera un total de 293kg de residuos ordinarios; representando un total de 81% del total INDICADOR 11: Se genera un total de 66,60 kg representando un 18,61% del residuo generado
 NOVIEMBRE
• INDICADOR 2: Se ejecutaron un total de nueve (9) capacitaciones, dando como resultado un 33% ejecutado del plan anual de capacitación para este mes.  
• INDICADOR 4,5 Y 6: Durante este mes se presentó y reportó un accidente de tipo laboral al señor Luis Jiménez. 
• INDICADOR 10: para este mes se genera un total de 300kg de residuos ordinarios; representando un total de 79% del total INDICADOR 11: Se genera un total de 82,90 kg representando un 21,73% del residuo generado 
DICIEMBRE
• INDICADOR 2: Se ejecutaron un total de tres (3) capacitaciones, dando como resultado un 11% ejecutado del plan anual de capacitación para este mes.  
• INDICADOR 4,5 Y 6: Durante este mes se presentó la ausencia laboral del señor Luis Jiménez  por un periodo de 30 días, a causa de su accidente de tipo laboral.
• INDICADOR N°9: Durante el segundo semestre de la vigencia 2017 se presentó un consumo total de 274 resmas de papel, hubo una reducción del 42% en el consumo. 
• INDICADOR 10: para este mes se genera un total de 356kg de residuos ordinarios; representando un total de 80% del total 
• INDICADOR 11: Se genera un total de 87,80 kg representando un 19,82% del residuo generado INDICADOR 7: se consumió un total de 25,36 mts3 cúbicos de agua. lo anterior supone un incremento frente a la meta establecida (11,7mts3). causa probable: Incremento en el número de contratistas en la entidad. 
• INDICADOR 8: Se consume un total de 2545kw de energía sobrepasando la meta de 2307kwt (percapíta). causa probable: incremento en el número de contratista dentro de la entidad.
• INDICADOR N° 12: Se tiene un avance del 100% sobre las actividades planeadas durante el semestre. se planean 27 actividades y se cumplen 73. lo anterior obedece a requerimientos efectuados por las distintas dependencias de la entidad.  El total de las actividades cumplidas, ascienden a 133. 
• INDICADOR N 13: Se programaron un total de 38 mantenimientos en el parque automotor, lográndose cumplir con 40 de ellos, dándonos un porcentaje de cumplimiento del 105% para el segundo semestre de la vigencia 2017.
• INDICADOR 16: Se tiene un avance del 100% sobre las actividades planeadas durante el semestre. se planean 27 actividades y se cumplen 73. lo anterior obedece a requerimientos efectuados por las distintas dependencias de la entidad.  El total de las actividades cumplidas, ascienden a 133
</t>
  </si>
  <si>
    <t>PERIODO A EVALUAR(AÑO): 2017</t>
  </si>
  <si>
    <t xml:space="preserve">PROCESO: Gestión Jurídica </t>
  </si>
  <si>
    <t xml:space="preserve">RESPONSABLE: Jefe Oficina Jurídica </t>
  </si>
  <si>
    <t>AREA: Oficina Jurídica</t>
  </si>
  <si>
    <t>OBJETIVO: Dirigir la representación judicial y extrajudicial de la Corporación Autónoma Regional del Magdalena “CORPAMAG” en los procesos jurídicos, en que esta sea parte, así mismo, hacer seguimiento a los derechos de petición, para que sean contestados en el término que otorga la Ley e investigar y fallar en primera instancia los procesos disciplinarios contra los servidores públicos de la entidad con el fin de ejercer el control interno disciplinario.</t>
  </si>
  <si>
    <t>PROMEDIO AÑO (S) ANTERIOR</t>
  </si>
  <si>
    <t>x</t>
  </si>
  <si>
    <t>Eficacia en la contestación de los derechos de petición</t>
  </si>
  <si>
    <t>Medir la eficiencia en la contestacion de los derechos de peticion en el termino Legal.</t>
  </si>
  <si>
    <t>(# total derechos de petición contestados dentro del término legal   / Total de derechos de petición recibidos en la Corporación) = %</t>
  </si>
  <si>
    <t>SICOR</t>
  </si>
  <si>
    <t>Profesional Universitario asigando a la oficina juridica</t>
  </si>
  <si>
    <t>Subio con respecto al ultimo mez</t>
  </si>
  <si>
    <t>bajo con respecto al mes anterior</t>
  </si>
  <si>
    <t>Subio con respecto al mes anterior</t>
  </si>
  <si>
    <t>Perdida de Expedientes</t>
  </si>
  <si>
    <t>Verificar en fisico el inventariario  de expedientes existentes en la oficina juridica</t>
  </si>
  <si>
    <t xml:space="preserve"># total de expedientes físicos organizados en la oficina Jurídica/             # total de expedientes
inventariados
</t>
  </si>
  <si>
    <t xml:space="preserve">Inventario  de expedientes de la oficina  Juridica </t>
  </si>
  <si>
    <t xml:space="preserve">No hub perdidas de expedientes </t>
  </si>
  <si>
    <t>Se mantuvo con respecto al semestre pasado</t>
  </si>
  <si>
    <t xml:space="preserve">ANALISIS CUANTITATIVO: Que para el mes de ENERO  del año 2017,  fueron radicadas a traves del Sistema de Manejo y Correspondencia  de la Corporacion - "SICOR" 181 peticiones, de las cuales solo 136 se encuentran contestadas dentro del termino . ANALISIS CUALITATIVO: El 80% de las peticiones no  se contestaron en tiempo. La calificacion para este se encuentra por debajo del 100%, se debe tomar una accion preventiva.  IMAGEN: Negativo para   la Corporacion.ANALISIS CUANTITATIVO: Que para el mes de FEBRERO  del año 2017,  fueron radicadas a traves del Sistema de Manejo y Correspondencia  de la Corporacion - "SICOR" 263  peticiones, de las cuales solo 160 se encuentran contestadas dentro del termino . ANALISIS CUALITATIVO: El 80% de las peticiones no  se contestaron en tiempo. La calificacion para este se encuentra por debajo del 100%, se debe tomar una accion preventiva.  IMAGEN: Negativo para   la Corporacion.ANALISIS CUANTITATIVO: Que para el mes de MARZO  del año 2017,  fueron radicadas a traves del Sistema de Manejo y Correspondencia  de la Corporacion - "SICOR" 299  peticiones, de las cuales solo 147 se encuentran contestadas dentro del termino . ANALISIS CUALITATIVO: El 80% de las peticiones no  se contestaron en tiempo. La calificacion para este se encuentra por debajo del 100%, se debe tomar una accion preventiva.  IMAGEN: Negativo para   la Corporacion.ANALISIS CUANTITATIVO: Que para el mes de ABRIL  del año 2017,  fueron radicadas a traves del Sistema de Manejo y Correspondencia  de la Corporacion - "SICOR" 302  peticiones, de las cuales solo 115 se encuentran contestadas dentro del termino . ANALISIS CUALITATIVO: El 80% de las peticiones no  se contestaron en tiempo. La calificacion para este se encuentra por debajo del 100%, se debe tomar una accion preventiva.  IMAGEN: Negativo para   la Corporacion.ANALISIS CUANTITATIVO: Que para el mes de MAYO  del año 2017,  fueron radicadas a traves del Sistema de Manejo y Correspondencia  de la Corporacion - "SICOR" 264  peticiones, de las cuales solo 105 se encuentran contestadas dentro del termino . ANALISIS CUALITATIVO: El 80% de las peticiones no  se contestaron en tiempo. La calificacion para este se encuentra por debajo del 100%, se debe tomar una accion preventiva.  IMAGEN: Negativo para   la Corporacion.ANALISIS CUANTITATIVO: Que para el mes de JUNIO  del año 2017,  fueron radicadas a traves del Sistema de Manejo y Correspondencia  de la Corporacion - "SICOR" 199 peticiones, de las cuales solo 139 se encuentran contestadas dentro del termino . ANALISIS CUALITATIVO: El 80% de las peticiones no  se contestaron en tiempo. La calificacion para este se encuentra por debajo del 100%, se debe tomar una accion preventiva.  IMAGEN: Negativo para   la Corporacion.ANALISIS CUANTITATIVO: Que para el mes de JULIO  del año 2017,  fueron radicadas a traves del Sistema de Manejo y Correspondencia  de la Corporacion - "SICOR" 206  peticiones, de las cuales solo 122 se encuentran contestadas dentro del termino . ANALISIS CUALITATIVO: El 80% de las peticiones no  se contestaron en tiempo. La calificacion para este se encuentra por debajo del 100%, se debe tomar una accion preventiva.  IMAGEN: Negativo para   la Corporacion.ANALISIS CUANTITATIVO: Que para el mes de AGOSTO  del año 2017,  fueron radicadas a traves del Sistema de Manejo y Correspondencia  de la Corporacion - "SICOR" 279  peticiones, de las cuales solo 104 se encuentran contestadas dentro del termino . ANALISIS CUALITATIVO: El 80% de las peticiones no  se contestaron en tiempo. La calificacion para este se encuentra por debajo del 100%, se debe tomar una accion preventiva.  IMAGEN: Negativo para   la Corporacion. .ANALISIS CUANTITATIVO: Que para el mes de SEPTIEMBRE  del año 2017,  fueron radicadas a traves del Sistema de Manejo y Correspondencia  de la Corporacion - "SICOR" 163  peticiones, de las cuales solo 45 se encuentran contestadas dentro del termino . ANALISIS CUALITATIVO: El 80% de las peticiones no  se contestaron en tiempo. La calificacion para este se encuentra por debajo del 100%, se debe tomar una accion preventiva.  IMAGEN: Negativo para   la Corporacion. ANALISIS CUANTITATIVO: Que para el mes de OCTUBRE del año 2017,  fueron radicadas a traves del Sistema de Manejo y Correspondencia  de la Corporacion - "SICOR" 265  peticiones, de las cuales 76 se encuentran contestadas dentro del termino . ANALISIS CUALITATIVO: El 80% de las peticiones no  se contestaron en tiempo. La calificacion para este se encuentra por debajo del 100%, se debe tomar una accion preventiva.  IMAGEN: Negativo para   la Corporacion. ANALISIS CUANTITATIVO: Que para el mes de DICIEMBRE del año 2017,  fueron radicadas a traves del Sistema de Manejo y Correspondencia  de la Corporacion - "SICOR" 261  peticiones, de las cuales 30 se encuentran contestadas dentro del termino . ANALISIS CUALITATIVO: El 80% de las peticiones no  se contestaron en tiempo. La calificacion para este se encuentra por debajo del 100%, se debe tomar una accion preventiva.  </t>
  </si>
  <si>
    <t>PERIODO A EVALUAR(AÑO): enero-Diciembre 2017</t>
  </si>
  <si>
    <t>PROCESO: Gestión Financiera</t>
  </si>
  <si>
    <t>RESPONSABLE: Secretario General</t>
  </si>
  <si>
    <t>AREA: Grupo de Gestión Financiera</t>
  </si>
  <si>
    <r>
      <t xml:space="preserve">OBJETIVO: </t>
    </r>
    <r>
      <rPr>
        <sz val="14"/>
        <rFont val="Arial"/>
        <family val="2"/>
      </rPr>
      <t>Administrar con eficiencia y transparencia los recursos financieros de la entidad, en aras de dar cumplimiento al objeto misional de la Corporación, de acuerdo al marco legal y normativo vigente.</t>
    </r>
    <r>
      <rPr>
        <b/>
        <sz val="14"/>
        <rFont val="Arial"/>
        <family val="2"/>
      </rPr>
      <t xml:space="preserve">
</t>
    </r>
  </si>
  <si>
    <t>Eficacia – Total  recursos recaudados con referencia al total de recaudados con Referencia al total de recursos facturados por concepto de Tasa Retributiva (Indicador No, 11 Res. 964 de 2007)</t>
  </si>
  <si>
    <t>Medir el porcentaje de recursos recaudados por concepto de tasa retributiva en el periodo evaluado.</t>
  </si>
  <si>
    <t>Recursos recaudados por Tasa Retributiva x 100 / Total Recursos facturados</t>
  </si>
  <si>
    <t xml:space="preserve"> 31%-50%</t>
  </si>
  <si>
    <t xml:space="preserve"> 10%-20%</t>
  </si>
  <si>
    <t>Sistema financiero</t>
  </si>
  <si>
    <t>Coordinadora del Grupo de Gestión Financiera</t>
  </si>
  <si>
    <t>Eficacia –Total de recursos con referencia al total de recursos facturados por concepto de tasa de uso del agua (Indicador No. 12 Res. 964 de 2007)</t>
  </si>
  <si>
    <t>Medir el porcentaje de recursos recaudados por concepto de tasa de uso de agua  en el periodo evaluado</t>
  </si>
  <si>
    <t>Total recursos recaudado por tasa por uso del agua x 100/ Total recursos facturados por concepto de tasa de uso del agua</t>
  </si>
  <si>
    <t xml:space="preserve"> 31%-40%</t>
  </si>
  <si>
    <t>5%-10%</t>
  </si>
  <si>
    <t>Eficacia  de los resultados alcanzados por la gestión financiera</t>
  </si>
  <si>
    <t>Generar acciones que propendan por mejorar los resultados de la gestion de recaudo.</t>
  </si>
  <si>
    <t>Total de  ingresos recaudados/Total de ingresos proyectados</t>
  </si>
  <si>
    <t xml:space="preserve"> 51%-85%</t>
  </si>
  <si>
    <t>5%-30%</t>
  </si>
  <si>
    <t xml:space="preserve">Eficacia-Cumplimiento  meta financiera anual para  Funcionamiento
</t>
  </si>
  <si>
    <t>Medir el cumplimiento del  proceso con respecto a la ejecución de los recursos de Funcionamiento.</t>
  </si>
  <si>
    <t>Presupuesto ejecutado funcionamiento x 100/ Presupuesto aprobado funcionamiento</t>
  </si>
  <si>
    <t xml:space="preserve"> 0%-50%  - AC</t>
  </si>
  <si>
    <t>81%-90%</t>
  </si>
  <si>
    <t xml:space="preserve"> Ejecución presupuestal del 2017, Informe de Gestión 2017</t>
  </si>
  <si>
    <t>Eficiencia, Relación de los recursos financieros alcanzados y los recursos financieros utilizados</t>
  </si>
  <si>
    <t>Presupuesto pagado (funcionamiento) x 100/presupuesto comprometido(funcionamiento)</t>
  </si>
  <si>
    <t xml:space="preserve">Mayor a 71% </t>
  </si>
  <si>
    <t xml:space="preserve"> 0%-50% </t>
  </si>
  <si>
    <t xml:space="preserve"> Ejecución presupuestal del 2016, Informe de Gestión 2016</t>
  </si>
  <si>
    <t>Eficiencia del uso de los recursos</t>
  </si>
  <si>
    <t xml:space="preserve">Asegurar que los recursos asignados por la nacion sean ejecutados en su totalidad. </t>
  </si>
  <si>
    <t>Reintegros de recursos nación al terminar la vigencia</t>
  </si>
  <si>
    <t>Eficiencia en la proteccion de titulos valores.</t>
  </si>
  <si>
    <t>Determinar los problemas fundamentales en cuanto a los resultados obtenidos.</t>
  </si>
  <si>
    <t>(# de substracciones a tesoreria / #  dias  )*98</t>
  </si>
  <si>
    <t>0,01%-100%</t>
  </si>
  <si>
    <t>Caja fuerte, chequera.</t>
  </si>
  <si>
    <t>Tesorera</t>
  </si>
  <si>
    <t>Oportunidad en la entrega de informacion tributaria.</t>
  </si>
  <si>
    <t>Oportunidad en la presentacion periodica de la informacion contable.</t>
  </si>
  <si>
    <t>( informes presentados oportunamente *100) / informes solicitados por normativa</t>
  </si>
  <si>
    <t>trimestral</t>
  </si>
  <si>
    <t>1%-40%</t>
  </si>
  <si>
    <t>61%-100</t>
  </si>
  <si>
    <t>Comprobantes de pago.</t>
  </si>
  <si>
    <r>
      <t xml:space="preserve">Para el mes de enero: </t>
    </r>
    <r>
      <rPr>
        <sz val="11"/>
        <color theme="1"/>
        <rFont val="Calibri"/>
        <family val="2"/>
        <scheme val="minor"/>
      </rPr>
      <t>En el itm 1 el resultado es de 0.0, es decir no se recaudó por este concepto en el mes de enero 
Para el item  2 el resultado es 3.2% en atención a que lo recaudado del mes $ 20.854.642.00 corresponde a recuperación de cartera del año inmediatamente anterior y se analiza con relación al total presupuestado debido a que la facturación se efectúa en el mes de abril.
Para el item 3 el resultado  de 0.89% es decir fue bajo, teniendo en cuenta que el recaudo mensual aproximadamente debe ser el 8.33%.
Para el item 4 la toma de datos es mensual a fin de efectuar seguimiento a la ejecución presupuestal; el resultado de 3.34% corresponde a lo ejecutado a enero de 2017.
 Para el indicador 5 la toma de datos es mensual, el resultado nos indica que se pagó el 99.22% del presupuesto comprometido en este primer mes del año. 
Para los item 6 y 7 el resultado es cero teniendo en cuenta que la frecuencia es anual (los reintegros de recursos al terminar la vigencia) y semestralmente.
Para el item 8 el resultado es del 100% es decir se presentaron todos los informes solicitados.</t>
    </r>
    <r>
      <rPr>
        <b/>
        <sz val="11"/>
        <color indexed="8"/>
        <rFont val="Calibri"/>
        <family val="2"/>
      </rPr>
      <t/>
    </r>
  </si>
  <si>
    <r>
      <t xml:space="preserve">Para el mes de febrero: </t>
    </r>
    <r>
      <rPr>
        <sz val="11"/>
        <color theme="1"/>
        <rFont val="Calibri"/>
        <family val="2"/>
        <scheme val="minor"/>
      </rPr>
      <t>En el itm 1 el resultado es de 0.0, es decir no se recaudó por este concepto en el mes de febrero 
Para el item  2 el resultado es 9.64% con relación a lo presupuestado, recursos que corresponden a recaudo de la vigencia anterior.
Para el item 3 el resultado  de 9.32% es un resultado al cual se le hace seguimiento, teniendo en cuenta que el recaudo mensual aproximadamente debe ser el 8.33%.
Para el item 4 la toma de datos es mensual a fin de efectuar seguimiento a la ejecución presupuestal; el resultado de 11.66% corresponde a lo ejecutado a febrero de 2017..
Para el indicador 5 la toma de datos es mensual, el resultado nos indica que se pagó el 67.25% del presupuesto comprometido al mes del febrero. 
Para los item 6 y 7 el resultado es cero teniendo en cuenta que la frecuencia es anual (los reintegros de recursos al terminar la vigencia) y semestralmente.
Para el item 8 el resultado es del 100% es decir se presentaron todos los informes solicitados.</t>
    </r>
    <r>
      <rPr>
        <b/>
        <sz val="11"/>
        <color indexed="8"/>
        <rFont val="Calibri"/>
        <family val="2"/>
      </rPr>
      <t/>
    </r>
  </si>
  <si>
    <r>
      <t xml:space="preserve">Para el mes de marzo: </t>
    </r>
    <r>
      <rPr>
        <sz val="11"/>
        <color theme="1"/>
        <rFont val="Calibri"/>
        <family val="2"/>
        <scheme val="minor"/>
      </rPr>
      <t>En el itm 1 el resultado es de 73.77%, de recaudo con relación a lo presupuestado en atención a que la facturación se efectúa en el mes de abril. Es decir el recaudo corresponde a la vigencia anterior y cada mes se hace un seguimiento con relación a lo presupuestado.
Para el item  2 el resultado es 14.24% con relación a lo presupuestado en atención en que no se habia efectuado la facturación, recursos que corresponden a recaudo de la vigencia anterior.
Para el item 3 el resultado  de 15.62% es un resultado al cual se le hace seguimiento, teniendo en cuenta que el recaudo mensual aproximadamente debe ser el 8.33%.
Para el item 4 la toma de datos es mensual a fin de efectuar seguimiento a la ejecución presupuestal; el resultado de 20.88% corresponde a lo ejecutado a marzo de 2017..
Para el indicador 5 la toma de datos es mensual, el resultado nos indica que se pagó el 63.60% del presupuesto comprometido al mes del marzo. 
Para los item 6 y 7 el resultado es cero teniendo en cuenta que la frecuencia es anual (los reintegros de recursos al terminar la vigencia) y semestralmente.
Para el item 8 el resultado es del 100% es decir se presentaron todos los informes solicitados.</t>
    </r>
    <r>
      <rPr>
        <b/>
        <sz val="11"/>
        <color indexed="8"/>
        <rFont val="Calibri"/>
        <family val="2"/>
      </rPr>
      <t/>
    </r>
  </si>
  <si>
    <r>
      <t xml:space="preserve">Para el mes de abril: </t>
    </r>
    <r>
      <rPr>
        <sz val="11"/>
        <color theme="1"/>
        <rFont val="Calibri"/>
        <family val="2"/>
        <scheme val="minor"/>
      </rPr>
      <t>En el itm 1 el resultado es de 5.57%, de recaudo con relación a lo facturado, este resultado es un poco bajo teniendo en cuenta que la facturación se hizo en ese mes de abril  de 2017 y  en los meses anteriores se tomó como base lo presupuestado, con relación a lo recaudado.
Para el item  2 el resultado es 10.68% con relación a lo facturado, es un resultado bajo debido a que  la facturación se efectuó en abril  de 2017, y en los meses anteriores se tomó como base lo presupuestado, con relación a lo recaudado y además estaba en proceso el envío a los usuarios.
Para el item 3 el resultado  de 35.43% es un resultado muy bueno, teniendo en cuenta que el recaudo mensual aproximadamente debe ser el 8.33% y el acumulado a abril sería 33.32 es decir se superó a la fecha.
Para el item 4 la toma de datos es mensual a fin de efectuar seguimiento a la ejecución presupuestal; el resultado de 33.79% corresponde a lo ejecutado a abril de 2017..
Para el indicador 5 la toma de datos es mensual, el resultado nos indica que se pagó el 54.10% del presupuesto comprometido al mes del abril. 
Para los item 6 y 7 el resultado es cero teniendo en cuenta que la frecuencia es anual (los reintegros de recursos al terminar la vigencia) y semestralmente.
Para el item 8 el resultado es del 100% es decir se presentaron todos los informes solicitados.</t>
    </r>
    <r>
      <rPr>
        <b/>
        <sz val="11"/>
        <color indexed="8"/>
        <rFont val="Calibri"/>
        <family val="2"/>
      </rPr>
      <t/>
    </r>
  </si>
  <si>
    <r>
      <t xml:space="preserve">Para el mes de mayo: </t>
    </r>
    <r>
      <rPr>
        <sz val="11"/>
        <color theme="1"/>
        <rFont val="Calibri"/>
        <family val="2"/>
        <scheme val="minor"/>
      </rPr>
      <t>En el itm 1 el resultado es de 5.58%, de recaudo con relación a lo facturado, este resultado es un poco bajo teniendo en cuenta que la facturación se hizo en el mes de abril  de 2017 y  en los meses anteriores se tomó como base lo presupuestado, con relación a lo recaudado.
Para el item  2 el resultado es 12.92% con relación a lo facturado, es un resultado bajo debido a que  la facturación se efectuó en abril  de 2017, y en los meses anteriores se tomó como base lo presupuestado.
Para el item 3 el resultado  de 47.45% es un resultado muy bueno, teniendo en cuenta que el recaudo mensual aproximadamente debe ser el 8.33% y el acumulado a mayo sería 41.65, es decir se superó a la fecha.
Para el item 4 la toma de datos es mensual a fin de efectuar seguimiento a la ejecución presupuestal; el resultado de 35.14% corresponde a lo ejecutado a mayo de 2017..
Para el indicador 5 la toma de datos es mensual, el resultado nos indica que se pagó el 64.47% del presupuesto comprometido al mes del mayo. 
Para los item 6 y 7 el resultado es cero teniendo en cuenta que la frecuencia es anual (los reintegros de recursos al terminar la vigencia) y semestralmente.
Para el item 8 el resultado es del 100% es decir se presentaron todos los informes solicitados.</t>
    </r>
    <r>
      <rPr>
        <b/>
        <sz val="11"/>
        <color indexed="8"/>
        <rFont val="Calibri"/>
        <family val="2"/>
      </rPr>
      <t/>
    </r>
  </si>
  <si>
    <r>
      <t xml:space="preserve">Para el mes de junio: </t>
    </r>
    <r>
      <rPr>
        <sz val="11"/>
        <color theme="1"/>
        <rFont val="Calibri"/>
        <family val="2"/>
        <scheme val="minor"/>
      </rPr>
      <t>En el itm 1 el resultado es de 7.23%, de recaudo con relación a lo facturado, este resultado es un poco bajo teniendo en cuenta que la facturación se hizo en el mes de abril  de 2017, que el 77% corresponde a la empresa METROAGUA E.S.P,  y  en los meses anteriores se tomó como base lo presupuestado, con relación a lo recaudado.
Para el item  2 el resultado es 19.40% con relación a lo facturado, es un resultado bajo debido a que  la facturación se efectuó en abril  de 2017, y en los meses anteriores se tomó como base lo presupuestado.
Para el item 3 el resultado  de 60.94% es un resultado muy bueno, teniendo en cuenta que el recaudo mensual aproximadamente debe ser el 8.33% y el acumulado a junio sería 50%, es decir se superó a la fecha.
Para el item 4 la toma de datos es mensual a fin de efectuar seguimiento a la ejecución presupuestal; el resultado de 43.42% corresponde a lo ejecutado a junio de 2017..
Para el indicador 5 la toma de datos es mensual, el resultado nos indica que se pagó el 68.95% del presupuesto comprometido al mes del junio. 
Para los item 6 y 7 el resultado es cero teniendo en cuenta que la frecuencia es anual (los reintegros de recursos al terminar la vigencia) y en el 7 el resultado debe ser cero.
Para el item 8 el resultado es del 100% es decir se presentaron todos los informes solicitados.</t>
    </r>
    <r>
      <rPr>
        <b/>
        <sz val="11"/>
        <color indexed="8"/>
        <rFont val="Calibri"/>
        <family val="2"/>
      </rPr>
      <t/>
    </r>
  </si>
  <si>
    <r>
      <t xml:space="preserve">Para el mes de julio: </t>
    </r>
    <r>
      <rPr>
        <sz val="11"/>
        <color theme="1"/>
        <rFont val="Calibri"/>
        <family val="2"/>
        <scheme val="minor"/>
      </rPr>
      <t>En el itm 1 el resultado es de 10.39%, de recaudo con relación a lo facturado, este resultado es un poco bajo teniendo en cuenta que la facturación se hizo en el mes de abril  de 2017, que el 77% corresponde a la empresa METROAGUA E.S.P,  y  en los meses anteriores se tomó como base lo presupuestado, con relación a lo recaudado.
Para el item  2 el resultado es 30.11% con relación a lo facturado, es un resultado bajo debido a que  la facturación se efectuó en abril  de 2017, y en los meses anteriores se tomó como base lo presupuestado.
Para el item 3 el resultado  de 65.69% es un resultado muy bueno, teniendo en cuenta que el recaudo mensual aproximadamente debe ser el 8.33% y el acumulado a julio sería 58.33%, es decir se superó a la fecha.
Para el item 4 la toma de datos es mensual a fin de efectuar seguimiento a la ejecución presupuestal; el resultado de 52.96% corresponde a lo ejecutado a julio de 2017.
Para el indicador 5 la toma de datos es mensual, el resultado nos indica que se pagó el 73.82% del presupuesto comprometido al mes del julio. 
Para los item 6 y 7 el resultado es cero teniendo en cuenta que la frecuencia es anual (los reintegros de recursos al terminar la vigencia) y en el 7 el resultado debe ser cero.
Para el item 8 el resultado es del 100% es decir se presentaron todos los informes solicitados.</t>
    </r>
    <r>
      <rPr>
        <b/>
        <sz val="11"/>
        <color indexed="8"/>
        <rFont val="Calibri"/>
        <family val="2"/>
      </rPr>
      <t/>
    </r>
  </si>
  <si>
    <r>
      <t xml:space="preserve">Para el mes de agosto: </t>
    </r>
    <r>
      <rPr>
        <sz val="11"/>
        <color theme="1"/>
        <rFont val="Calibri"/>
        <family val="2"/>
        <scheme val="minor"/>
      </rPr>
      <t>En el itm 1 el resultado es de 8.38%, de recaudo con relación a lo facturado, este resultado es  bajo pero se debe tener en cuenta que el 82% corresponde a la empresa METROAGUA E.S.P . y está en proceso de reclamación-
Para el item  2 el resultado es 42.16% con relación a lo facturado, no es el esperado, pero se debe considerar que algunos usuarios interponen reclamación.
Para el item 3 el resultado  de 71.49% es un resultado muy bueno, teniendo en cuenta que el recaudo mensual aproximadamente debe ser el 8.33% y el acumulado a agosto sería 66.64%, es decir se superó a la fecha.
Para el item 4 la toma de datos es mensual a fin de efectuar seguimiento a la ejecución presupuestal; el resultado de 57.48% corresponde a lo ejecutado a agosto de 2017.
Para el indicador 5 la toma de datos es mensual, el resultado nos indica que se pagó el 78.74% del presupuesto comprometido al mes de agosto. 
Para los item 6 y 7 el resultado es cero teniendo en cuenta que la frecuencia es anual (los reintegros de recursos al terminar la vigencia) y en el 7 el resultado debe ser cero.
Para el item 8 el resultado es del 100% es decir se presentaron todos los informes solicitados.</t>
    </r>
    <r>
      <rPr>
        <b/>
        <sz val="11"/>
        <color indexed="8"/>
        <rFont val="Calibri"/>
        <family val="2"/>
      </rPr>
      <t/>
    </r>
  </si>
  <si>
    <r>
      <t xml:space="preserve">Para el mes de septiembre: </t>
    </r>
    <r>
      <rPr>
        <sz val="11"/>
        <color theme="1"/>
        <rFont val="Calibri"/>
        <family val="2"/>
        <scheme val="minor"/>
      </rPr>
      <t>En el itm 1 el resultado es de 8.39%, de recaudo con relación a lo facturado, este resultado es  bajo, pero se debe tener en cuenta que el 82% corresponde a la empresa METROAGUA E.S.P y está en proceso de reclamación.
Para el item  2 el resultado es 44.77% con relación a lo facturado,no es el esperado, pero se debe considerar que  algunos usuarios interponen reclamación
Para el item 3 el resultado  de 77.50% es un resultado muy bueno, teniendo en cuenta que el recaudo mensual aproximadamente debe ser el 8.33% y el acumulado a septiembre sería 75%, es decir se superó a la fecha.
Para el item 4 la toma de datos es mensual a fin de efectuar seguimiento a la ejecución presupuestal; el resultado de 62.67% corresponde a lo ejecutado a septiembre de 2017.
Para el indicador 5 la toma de datos es mensual, el resultado nos indica que se pagó el 86.13% del presupuesto comprometido al mes de septiembre. 
Para los item 6 y 7 el resultado es cero teniendo en cuenta que la frecuencia es anual (los reintegros de recursos al terminar la vigencia) y en el 7 el resultado debe ser cero.
Para el item 8 el resultado es del 100% es decir se presentaron todos los informes solicitados.</t>
    </r>
    <r>
      <rPr>
        <b/>
        <sz val="11"/>
        <color indexed="8"/>
        <rFont val="Calibri"/>
        <family val="2"/>
      </rPr>
      <t/>
    </r>
  </si>
  <si>
    <r>
      <t xml:space="preserve">Para el mes de octubre: </t>
    </r>
    <r>
      <rPr>
        <sz val="11"/>
        <color theme="1"/>
        <rFont val="Calibri"/>
        <family val="2"/>
        <scheme val="minor"/>
      </rPr>
      <t>En el itm 1 el resultado es de 8.59%, de recaudo con relación a lo facturado, este resultado es  bajo teniendo en cuenta que el 82% corresponde a la empresa METROAGUA E.S.P y está en proceso de reclamación.
Para el item  2 el resultado es 48.82% con relación a lo facturado, no es el esperado, pero se debe considerar que  algunos usuarios interponen reclamación.
Para el item 3 el resultado  de 47.46% este resultado varió con relación a los meses anteriores por cuanto hubo adiciones al presupuesto, mayormente al de recursos nación con un incremento del 98% al presupuesto inicial.
Para el item 4 la toma de datos es mensual a fin de efectuar seguimiento a la ejecución presupuestal; el resultado de 67.92% corresponde a lo ejecutado a octubre de 2017.
Para el indicador 5 la toma de datos es mensual, el resultado nos indica que se pagó el 89.49% del presupuesto comprometido al mes de octubre. 
Para los item 6 y 7 el resultado es cero teniendo en cuenta que la frecuencia es anual (los reintegros de recursos al terminar la vigencia) y en el 7 el resultado debe ser cero.
Para el item 8 el resultado es del 100% es decir se presentaron todos los informes solicitados.</t>
    </r>
    <r>
      <rPr>
        <b/>
        <sz val="11"/>
        <color indexed="8"/>
        <rFont val="Calibri"/>
        <family val="2"/>
      </rPr>
      <t/>
    </r>
  </si>
  <si>
    <r>
      <t xml:space="preserve">Para el mes de noviembre: </t>
    </r>
    <r>
      <rPr>
        <sz val="11"/>
        <color theme="1"/>
        <rFont val="Calibri"/>
        <family val="2"/>
        <scheme val="minor"/>
      </rPr>
      <t>En el itm 1 el resultado es de 8.65%, de recaudo con relación a lo facturado, este resultado es  bajo teniendo en cuenta que el 82% corresponde a la empresa METROAGUA E.S.P y está en proceso de reclamación.
Para el item  2 el resultado es 49.32% con relación a lo facturado, no es el esperado, pero se debe considerar que  algunos usuarios interponen reclamación.
Para el item 3 el resultado  de 48.77% este resultado varió con relación a los meses anteriores por cuanto hubo adiciones al presupuesto, mayormente al de recursos nación con un incremento del 98% al presupuesto inicial.
Para el item 4 la toma de datos es mensual a fin de efectuar seguimiento a la ejecución presupuestal; el resultado de 75.41% corresponde a lo ejecutado a noviembre de 2017.
Para el indicador 5 la toma de datos es mensual, el resultado nos indica que se pagó el 91.07% del presupuesto comprometido al mes de noviembre. 
Para los item 6 y 7 el resultado es cero teniendo en cuenta que la frecuencia es anual (los reintegros de recursos al terminar la vigencia) y en el 7 el resultado debe ser cero.
Para el item 8 el resultado es del 100% es decir se presentaron todos los informes solicitados.</t>
    </r>
    <r>
      <rPr>
        <b/>
        <sz val="11"/>
        <color indexed="8"/>
        <rFont val="Calibri"/>
        <family val="2"/>
      </rPr>
      <t/>
    </r>
  </si>
  <si>
    <r>
      <t xml:space="preserve">Para el mes de diciembre: </t>
    </r>
    <r>
      <rPr>
        <sz val="11"/>
        <color theme="1"/>
        <rFont val="Calibri"/>
        <family val="2"/>
        <scheme val="minor"/>
      </rPr>
      <t>En el itm 1 el resultado es de 13.38%, de recaudo con relación a lo facturado, este resultado es  bajo teniendo en cuenta que el 82% corresponde a la empresa METROAGUA E.S.P y está en proceso de reclamación.
Para el item  2 el resultado es 52.78% con relación a lo facturado, no es el esperado, pero se debe considerar que  algunos usuarios interponen reclamación.
Para el item 3 el resultado  de 55.38% este resultado varió con relación a los meses anteriores por cuanto hubo adiciones al presupuesto, mayormente al de recursos nación con un incremento del 98% al presupuesto inicial.
Para el item 4 la toma de datos es mensual a fin de efectuar seguimiento a la ejecución presupuestal; el resultado de 90.86% corresponde a lo ejecutado a diciembre de 2017.
Para el indicador 5 la toma de datos es mensual, el resultado nos indica que se pagó el 89.41% del presupuesto comprometido al mes de diciembre. 
Para los item 6 y 7 el resultado es cero teniendo en cuenta que los recursos nación se solicitan a través del SIIF, por lo tanto no hay lugar a devolución;  y en el 7 el resultado debe ser cero.
Para el item 8 el resultado es del 100% es decir se presentaron todos los informes solicitados.</t>
    </r>
    <r>
      <rPr>
        <b/>
        <sz val="11"/>
        <color indexed="8"/>
        <rFont val="Calibri"/>
        <family val="2"/>
      </rPr>
      <t/>
    </r>
  </si>
  <si>
    <t>PROCESO: Gestión Documental</t>
  </si>
  <si>
    <t xml:space="preserve">RESPONSABLE: </t>
  </si>
  <si>
    <t>AREA: Grupo de Gestión Documental</t>
  </si>
  <si>
    <r>
      <t xml:space="preserve">OBJETIVO: </t>
    </r>
    <r>
      <rPr>
        <sz val="10"/>
        <rFont val="Arial"/>
        <family val="2"/>
      </rPr>
      <t>Planear, producir, gestionar, tramitar, valorar y disponer de los documentos producidos y recibidos por la entidad para asegurar la conservación y preservación de la información documentada.</t>
    </r>
  </si>
  <si>
    <t xml:space="preserve">Eficiencia en las transferencias primarias </t>
  </si>
  <si>
    <t>Medir el cumplimiento en las transferencias primarias programadas</t>
  </si>
  <si>
    <t xml:space="preserve">No. De transferencias realizadas de acuerdo al cronograma x100/No. De dependencias programadas </t>
  </si>
  <si>
    <t xml:space="preserve">Anual </t>
  </si>
  <si>
    <t>&lt; 80%</t>
  </si>
  <si>
    <t>Cronograma de transferencias</t>
  </si>
  <si>
    <t xml:space="preserve">Secretario General/ Profesional Especializado de Archivo </t>
  </si>
  <si>
    <t>Superó la meta</t>
  </si>
  <si>
    <t xml:space="preserve">Eficiencia en el cumplimiento con el diligenciamiento del inventario documental </t>
  </si>
  <si>
    <t>Medir el cumplimiento del diligenciamiento de inventarios a cargo de los funcionarios responsables</t>
  </si>
  <si>
    <t xml:space="preserve">No. De inventarios diligenciados de archivos de gestion x 100/No. De funcionarios responsables de archivos de gestion </t>
  </si>
  <si>
    <t>Inventarios documentales entregados en la oficina de Archivo</t>
  </si>
  <si>
    <t xml:space="preserve">Responsables de Archivo de gestion </t>
  </si>
  <si>
    <t xml:space="preserve">Eficacia en la produccion de las comunicaciones </t>
  </si>
  <si>
    <t>Medir la proporción de documentos documentos elaborados correctamente</t>
  </si>
  <si>
    <t xml:space="preserve">No. De comunicaciones elaboradas correctamente x100/No. De comunicaciones producidas </t>
  </si>
  <si>
    <t>&lt; 90%</t>
  </si>
  <si>
    <t>Sistema de Correspondencia</t>
  </si>
  <si>
    <t>Aumento</t>
  </si>
  <si>
    <t>Se mantuvo</t>
  </si>
  <si>
    <t xml:space="preserve">Efectividad de las consultas y prestamos </t>
  </si>
  <si>
    <t>Verificar que porcentaje de solicitudes de consultas y préstamos se están atendiendo</t>
  </si>
  <si>
    <t xml:space="preserve">No. De solicitudes atendidas y resueltas en el archivo central x100/No. Total de consultas y prestamos </t>
  </si>
  <si>
    <t xml:space="preserve">Semestral  </t>
  </si>
  <si>
    <t>Solicitudes y planilla de préstamos</t>
  </si>
  <si>
    <t xml:space="preserve">Profesional de Archivo </t>
  </si>
  <si>
    <t>Se Mantuvo</t>
  </si>
  <si>
    <t>Daño o Mal Estado de conservación de los documentos del archivo central</t>
  </si>
  <si>
    <t xml:space="preserve">carcular  el numero de documentos que se han dañado o se encuentran en mal estado de conservación </t>
  </si>
  <si>
    <t>numero de documentos en mal estado</t>
  </si>
  <si>
    <t>expediente</t>
  </si>
  <si>
    <t>documentos del archivo central</t>
  </si>
  <si>
    <t>Profesional especializado grado 12 de archivo central</t>
  </si>
  <si>
    <t>Pérdida de documentos en el archivo central</t>
  </si>
  <si>
    <t xml:space="preserve">cuantificar el número de documentos que se han destruido o perdido </t>
  </si>
  <si>
    <t>numero de documentos destruidos o perdidos</t>
  </si>
  <si>
    <t>ANALISIS DE DATOS (CAUSAS)</t>
  </si>
  <si>
    <t>PROCESO: Analisis Ambiental</t>
  </si>
  <si>
    <t>RESPONSABLE: Jorge Hani Cusse</t>
  </si>
  <si>
    <t>AREA:Laboratorio Ambiental</t>
  </si>
  <si>
    <t xml:space="preserve">OBJETIVO:  Determinar la concentración de material particulado en las muestras de aire ambiente para evaluar la calidad del aire en la zona de cobertura del Sistema Vigilancia de la Calidad del Aire de la Corporación. </t>
  </si>
  <si>
    <t>Eficacia del cumplimiento del plan de calibracion</t>
  </si>
  <si>
    <t>Medir el cumplimiento del plan de calibración, con el fin de evaluar e implementar las acciones necesarias.</t>
  </si>
  <si>
    <t>(Número de calibraciones realizadas a equipos de medición / Número calibraciones programadas a equipos de medición) x 100</t>
  </si>
  <si>
    <t xml:space="preserve"> 0% - 90%     AC</t>
  </si>
  <si>
    <t>91% - 99%    AP</t>
  </si>
  <si>
    <t xml:space="preserve"> Cronograma anual de calibración, registros de calibración </t>
  </si>
  <si>
    <t>Jefe de Laboratorio Ambiental</t>
  </si>
  <si>
    <t xml:space="preserve">Mantiene condición satisfactoria </t>
  </si>
  <si>
    <t>Mantiene condición satisfactoria</t>
  </si>
  <si>
    <t>Eficacia del cumplimiento del plan de mantenimiento preventivo</t>
  </si>
  <si>
    <t>Medir el cumplimiento del plan de mantenimiento, con el fin de evaluar e implementar las acciones necesarias.</t>
  </si>
  <si>
    <t>(Número de mantenimientos preventivos realizados a equipos de medición  / Número de mantenimientos programados a equipos de medición) x 100</t>
  </si>
  <si>
    <t>0% - 90%     AC</t>
  </si>
  <si>
    <t>Cronograma anual de mantenimiento, registros de mantenimiento preventivo</t>
  </si>
  <si>
    <t>Cumplimiento toma de muestras</t>
  </si>
  <si>
    <t>Medir el cumplimiento de la toma de muestras, con el fin de evaluar e implementar las acciones necesarias.</t>
  </si>
  <si>
    <t>(Número de muestras válidas / Número total de muestras programadas) x 100</t>
  </si>
  <si>
    <t>0% - 74%     AC</t>
  </si>
  <si>
    <t>Cronograma anual de muestreo, registro control manipulación de muestras.</t>
  </si>
  <si>
    <t>Porcentaje de avance acreditación</t>
  </si>
  <si>
    <t>Medir el avance del proceso de acreditación,  con el fin de evaluar e implementar las acciones necesarias.</t>
  </si>
  <si>
    <t>Porcentaje de avance del proyecto de acreditación</t>
  </si>
  <si>
    <t xml:space="preserve">˂90     </t>
  </si>
  <si>
    <t>90%    AP</t>
  </si>
  <si>
    <t xml:space="preserve">Cronograma proyecto de acreditación </t>
  </si>
  <si>
    <t>Se mantiene en 90%</t>
  </si>
  <si>
    <t>No.  de Accidentes incapacitantes</t>
  </si>
  <si>
    <t xml:space="preserve">Medir el numero de accidentes incapacitantes,  con el fin de evaluar e implementar las acciones necesarias </t>
  </si>
  <si>
    <t>Número de accidentes ocurridos durante el trabajo y que generen incapacidad</t>
  </si>
  <si>
    <r>
      <t>≥</t>
    </r>
    <r>
      <rPr>
        <sz val="11"/>
        <rFont val="Calibri"/>
        <family val="2"/>
      </rPr>
      <t>1         AC</t>
    </r>
  </si>
  <si>
    <t>Numero</t>
  </si>
  <si>
    <t xml:space="preserve">Registro accidentes incapacitantes.  </t>
  </si>
  <si>
    <r>
      <rPr>
        <b/>
        <sz val="10"/>
        <color indexed="8"/>
        <rFont val="Arial"/>
        <family val="2"/>
      </rPr>
      <t>ENERO:</t>
    </r>
    <r>
      <rPr>
        <sz val="10"/>
        <color indexed="8"/>
        <rFont val="Arial"/>
        <family val="2"/>
      </rPr>
      <t xml:space="preserve"> Los indicadores de eficacia de calibración y mantenimiento registran 100%, esto se debe a que se cumplieron estrictamente los cronogramas de calibración y mantenimiento de las estaciones que están en operación. La toma de muestras mantiene el indicador dentro del rango esperado (87,1%), es satisfactorio teniendo en cuenta lo establecido en el Protocolo para el Monitoreo y Seguimiento de la Calidad del Aire promulgado por el Ministerio de Ambiente y Desarrollo Sostenible - MADS (75 -100 %) y de acuerdo con la calidad, continuidad y oportunidad en la prestación del servicio de energía en la zona. En cuanto al proceso de acreditación se alcanzó un 90% de avance, estamos en la etapa de verificación y ajuste del proceso para solicitar la auditoría de acreditación. No se registró ningún accidente incapacitante durante este mes, lo cual se considera ideal.</t>
    </r>
    <r>
      <rPr>
        <b/>
        <sz val="10"/>
        <color indexed="8"/>
        <rFont val="Arial"/>
        <family val="2"/>
      </rPr>
      <t xml:space="preserve">                                                                                                                                                                                                            FEBRERO:  </t>
    </r>
    <r>
      <rPr>
        <sz val="10"/>
        <color indexed="8"/>
        <rFont val="Arial"/>
        <family val="2"/>
      </rPr>
      <t xml:space="preserve">Los indicadores de eficacia de calibración y mantenimiento registran 100%, esto se debe a que se cumplieron estrictamente los cronogramas de calibración y mantenimiento de las estaciones que están en operación. La toma de muestras mantiene el indicador dentro del rango esperado (83%), es satisfactorio teniendo en cuenta lo establecido en el Protocolo para el Monitoreo y Seguimiento de la Calidad del Aire promulgado por el Ministerio de Ambiente y Desarrollo Sostenible - MADS (75 -100 %) y de acuerdo con la calidad, continuidad y oportunidad en la prestación del servicio de energía en la zona. En cuanto al proceso de acreditación se alcanzó un 90% de avance, estamos en la etapa de verificación y ajuste del proceso para solicitar la auditoría de acreditación. No se registró ningún accidente incapacitante durante este mes, lo cual se considera ideal. </t>
    </r>
    <r>
      <rPr>
        <b/>
        <sz val="10"/>
        <color indexed="8"/>
        <rFont val="Arial"/>
        <family val="2"/>
      </rPr>
      <t>Marzo:</t>
    </r>
    <r>
      <rPr>
        <sz val="10"/>
        <color indexed="8"/>
        <rFont val="Arial"/>
        <family val="2"/>
      </rPr>
      <t xml:space="preserve">Los indicadores de eficacia de calibración y mantenimiento registran 100%, esto se debe a que se cumplieron estrictamente los cronogramas de calibración y mantenimiento de las estaciones que están en operación. La toma de muestras mantiene el indicador dentro del rango esperado, es de resaltar la inclucion de las estaciones Cordobita y Jolonura en el Sistema de Vigilacia de la Calidad de Aire, las cuales dieron inicio operacional el dia 23 de Marzo tomando 6 Muestras posible durante el mes, para un total de 65 muestra de 76 posibles, un (85%) de la muestra programadas, es satisfactorio teniendo en cuenta lo establecido en el Protocolo para el Monitoreo y Seguimiento de la Calidad del Aire promulgado por el Ministerio de Ambiente y Desarrollo Sostenible - MADS (75 -100 %) y de acuerdo con la calidad, continuidad y oportunidad en la prestación del servicio de energía en la zona. En cuanto al proceso de acreditación se alcanzó un 90% de avance, estamos en la etapa de verificación y ajuste del proceso para solicitar la auditoría de acreditación. No se registró ningún accidente incapacitante durante este mes, lo cual se considera idea. </t>
    </r>
    <r>
      <rPr>
        <b/>
        <sz val="10"/>
        <color indexed="8"/>
        <rFont val="Arial"/>
        <family val="2"/>
      </rPr>
      <t xml:space="preserve">ABRIL: </t>
    </r>
    <r>
      <rPr>
        <sz val="10"/>
        <color indexed="8"/>
        <rFont val="Arial"/>
        <family val="2"/>
      </rPr>
      <t xml:space="preserve">Los indicadores de eficacia de calibración y mantenimiento registran 100%, esto se debe a que se cumplieron estrictamente los cronogramas de calibración y mantenimiento de las estaciones que están en operación. La toma de muestras mantiene el indicador dentro del rango esperado (86%), es satisfactorio teniendo en cuenta lo establecido en el Protocolo para el Monitoreo y Seguimiento de la Calidad del Aire promulgado por el Ministerio de Ambiente y Desarrollo Sostenible - MADS (75 -100 %) y de acuerdo con la calidad, continuidad y oportunidad en la prestación del servicio de energía en la zona. En cuanto al proceso de acreditación se alcanzó un 90% de avance, estamos en la etapa de verificación y ajuste del proceso para solicitar la auditoría de acreditación. No se registró ningún accidente incapacitante durante este mes, lo cual se considera ideal. </t>
    </r>
    <r>
      <rPr>
        <b/>
        <sz val="10"/>
        <color indexed="8"/>
        <rFont val="Arial"/>
        <family val="2"/>
      </rPr>
      <t>MAYO:</t>
    </r>
    <r>
      <rPr>
        <sz val="10"/>
        <color indexed="8"/>
        <rFont val="Arial"/>
        <family val="2"/>
      </rPr>
      <t>Los indicadores de eficacia de calibración y mantenimiento registran 100%, esto se debe a que se cumplieron estrictamente los cronogramas de calibración y mantenimiento de las estaciones que están en operación. La toma de muestras mantiene el indicador dentro del rango esperado (82%), es satisfactorio teniendo en cuenta lo establecido en el Protocolo para el Monitoreo y Seguimiento de la Calidad del Aire promulgado por el Ministerio de Ambiente y Desarrollo Sostenible - MADS (75 -100 %) y de acuerdo con la calidad, continuidad y oportunidad en la prestación del servicio de energía en la zona. En cuanto al proceso de acreditación se alcanzó un 90% de avance, estamos en la etapa de verificación y ajuste del proceso para solicitar la auditoría de acreditación. No se registró ningún accidente incapacitante durante este mes, lo cual se considera ideal.</t>
    </r>
    <r>
      <rPr>
        <b/>
        <sz val="10"/>
        <color indexed="8"/>
        <rFont val="Arial"/>
        <family val="2"/>
      </rPr>
      <t xml:space="preserve">JUNIO: </t>
    </r>
    <r>
      <rPr>
        <sz val="10"/>
        <color indexed="8"/>
        <rFont val="Arial"/>
        <family val="2"/>
      </rPr>
      <t xml:space="preserve">Los indicadores de eficacia de calibración y mantenimiento registran 100%, esto se debe a que se cumplieron estrictamente los cronogramas de calibración y mantenimiento de las estaciones que están en operación. La toma de muestras mantiene el indicador dentro del rango esperado (86%), es satisfactorio teniendo en cuenta lo establecido en el Protocolo para el Monitoreo y Seguimiento de la Calidad del Aire promulgado por el Ministerio de Ambiente y Desarrollo Sostenible - MADS (75 -100 %) y de acuerdo con la calidad, continuidad y oportunidad en la prestación del servicio de energía en la zona. En cuanto al proceso de acreditación se alcanzó un 90% de avance, estamos en la etapa de verificación y ajuste del proceso para solicitar la auditoría de acreditación. No se registró ningún accidente incapacitante durante este mes, lo cual se considera ideal. </t>
    </r>
    <r>
      <rPr>
        <b/>
        <sz val="10"/>
        <color indexed="8"/>
        <rFont val="Arial"/>
        <family val="2"/>
      </rPr>
      <t xml:space="preserve">JULIO: </t>
    </r>
    <r>
      <rPr>
        <sz val="10"/>
        <color indexed="8"/>
        <rFont val="Arial"/>
        <family val="2"/>
      </rPr>
      <t xml:space="preserve">Los indicadores de eficacia de calibración y mantenimiento registran 100%, esto se debe a que se cumplieron estrictamente los cronogramas de calibración y mantenimiento de las estaciones que están en operación. La toma de muestras mantiene el indicador dentro del rango esperado (82%), es satisfactorio teniendo en cuenta lo establecido en el Protocolo para el Monitoreo y Seguimiento de la Calidad del Aire promulgado por el Ministerio de Ambiente y Desarrollo Sostenible - MADS (75 -100 %) y de acuerdo con la calidad, continuidad y oportunidad en la prestación del servicio de energía en la zona. En cuanto al proceso de acreditación se alcanzó un 90% de avance, estamos en la etapa de verificación y ajuste del proceso para solicitar la auditoría de acreditación. No se registró ningún accidente incapacitante durante este mes, lo cual se considera ideal. </t>
    </r>
    <r>
      <rPr>
        <b/>
        <sz val="10"/>
        <color indexed="8"/>
        <rFont val="Arial"/>
        <family val="2"/>
      </rPr>
      <t>AGOSTO:</t>
    </r>
    <r>
      <rPr>
        <sz val="10"/>
        <color indexed="8"/>
        <rFont val="Arial"/>
        <family val="2"/>
      </rPr>
      <t>Los indicadores de eficacia de calibración y mantenimiento registran 100%, esto se debe a que se cumplieron estrictamente los cronogramas de calibración y mantenimiento de las estaciones que están en operación. La toma de muestras mantiene el indicador dentro del rango esperado (82%), es satisfactorio teniendo en cuenta lo establecido en el Protocolo para el Monitoreo y Seguimiento de la Calidad del Aire promulgado por el Ministerio de Ambiente y Desarrollo Sostenible - MADS (75 -100 %) y de acuerdo con la calidad, continuidad y oportunidad en la prestación del servicio de energía en la zona. En cuanto al proceso de acreditación se alcanzó un 90% de avance, estamos en la etapa de verificación y ajuste del proceso para solicitar la auditoría de acreditación. No se registró ningún accidente incapacitante durante este mes, lo cual se considera ideal.</t>
    </r>
    <r>
      <rPr>
        <b/>
        <sz val="10"/>
        <color indexed="8"/>
        <rFont val="Arial"/>
        <family val="2"/>
      </rPr>
      <t>SEPTIEMBRE:</t>
    </r>
    <r>
      <rPr>
        <sz val="10"/>
        <color indexed="8"/>
        <rFont val="Arial"/>
        <family val="2"/>
      </rPr>
      <t>Los indicadores de eficacia de calibración y mantenimiento registran 100%, esto se debe a que se cumplieron estrictamente los cronogramas de calibración y mantenimiento de las estaciones que están en operación. La toma de muestras mantiene el indicador dentro del rango esperado (84%), es satisfactorio teniendo en cuenta lo establecido en el Protocolo para el Monitoreo y Seguimiento de la Calidad del Aire promulgado por el Ministerio de Ambiente y Desarrollo Sostenible - MADS (75 -100 %) y de acuerdo con la calidad, continuidad y oportunidad en la prestación del servicio de energía en la zona. En cuanto al proceso de acreditación se alcanzó un 90% de avance, estamos en la etapa de verificación y ajuste del proceso para solicitar la auditoría de acreditación. No se registró ningún accidente incapacitante durante este mes, lo cual se considera ideal.</t>
    </r>
    <r>
      <rPr>
        <b/>
        <sz val="10"/>
        <color indexed="8"/>
        <rFont val="Arial"/>
        <family val="2"/>
      </rPr>
      <t>OCTUBRE:</t>
    </r>
    <r>
      <rPr>
        <sz val="10"/>
        <color indexed="8"/>
        <rFont val="Arial"/>
        <family val="2"/>
      </rPr>
      <t>Los indicadores de eficacia de calibración y mantenimiento registran 100%, esto se debe a que se cumplieron estrictamente los cronogramas de calibración y mantenimiento de las estaciones que están en operación. La toma de muestras mantiene el indicador dentro del rango esperado (85%), es satisfactorio teniendo en cuenta lo establecido en el Protocolo para el Monitoreo y Seguimiento de la Calidad del Aire promulgado por el Ministerio de Ambiente y Desarrollo Sostenible - MADS (75 -100 %) y de acuerdo con la calidad, continuidad y oportunidad en la prestación del servicio de energía en la zona. En cuanto al proceso de acreditación se alcanzó un 90% de avance, estamos en la etapa de verificación y ajuste del proceso para solicitar la auditoría de acreditación. No se registró ningún accidente incapacitante durante este mes, lo cual se considera ideal.</t>
    </r>
    <r>
      <rPr>
        <b/>
        <sz val="10"/>
        <color indexed="8"/>
        <rFont val="Arial"/>
        <family val="2"/>
      </rPr>
      <t xml:space="preserve">Novienbre: </t>
    </r>
    <r>
      <rPr>
        <sz val="10"/>
        <color indexed="8"/>
        <rFont val="Arial"/>
        <family val="2"/>
      </rPr>
      <t>Los indicadores de eficacia de calibración y mantenimiento registran 100%, esto se debe a que se cumplieron estrictamente los cronogramas de calibración y mantenimiento de las estaciones que están en operación. La toma de muestras mantiene el indicador dentro del rango esperado (85%), es satisfactorio teniendo en cuenta lo establecido en el Protocolo para el Monitoreo y Seguimiento de la Calidad del Aire promulgado por el Ministerio de Ambiente y Desarrollo Sostenible - MADS (75 -100 %) y de acuerdo con la calidad, continuidad y oportunidad en la prestación del servicio de energía en la zona. En cuanto al proceso de acreditación se alcanzó un 90% de avance, estamos en la etapa de verificación y ajuste del proceso para solicitar la auditoría de acreditación. No se registró ningún accidente incapacitante durante este mes, lo cual se considera ideal.</t>
    </r>
    <r>
      <rPr>
        <b/>
        <sz val="10"/>
        <color indexed="8"/>
        <rFont val="Arial"/>
        <family val="2"/>
      </rPr>
      <t>Diciembre: :</t>
    </r>
    <r>
      <rPr>
        <sz val="10"/>
        <color indexed="8"/>
        <rFont val="Arial"/>
        <family val="2"/>
      </rPr>
      <t>Los indicadores de eficacia de calibración y mantenimiento registran 100%, esto se debe a que se cumplieron estrictamente los cronogramas de calibración y mantenimiento de las estaciones que están en operación. La toma de muestras mantiene el indicador dentro del rango esperado (82%), es satisfactorio teniendo en cuenta lo establecido en el Protocolo para el Monitoreo y Seguimiento de la Calidad del Aire promulgado por el Ministerio de Ambiente y Desarrollo Sostenible - MADS (75 -100 %) y de acuerdo con la calidad, continuidad y oportunidad en la prestación del servicio de energía en la zona. En cuanto al proceso de acreditación se alcanzó un 90% de avance, estamos en la etapa de verificación y ajuste del proceso para solicitar la auditoría de acreditación. No se registró ningún accidente incapacitante durante este mes, lo cual se considera ideal.</t>
    </r>
  </si>
  <si>
    <t>PROCESO: Gestión Ambiental</t>
  </si>
  <si>
    <t>RESPONSABLE: Subdirector de Educación Ambiental</t>
  </si>
  <si>
    <t>AREA: Subdirección de Gestión Ambiental</t>
  </si>
  <si>
    <r>
      <t xml:space="preserve">OBJETIVO: </t>
    </r>
    <r>
      <rPr>
        <sz val="10"/>
        <rFont val="Arial"/>
        <family val="2"/>
      </rPr>
      <t>Contribuir al cumplimiento de las funciones misionales de CORPAMAG a través de la atención de denuncias, evaluación y seguimiento a los permisos, autorizaciones, licencias y demás instrumentos de control ambiental otorgados para usar y aprovechar de manera sostenible el Ambiente y sus Recursos Naturales Renovables.</t>
    </r>
  </si>
  <si>
    <t xml:space="preserve">Tiempo promedio de trámite  permiso de vertimiento para la resolución de autorizaciones ambientales otorgadas por la corporación </t>
  </si>
  <si>
    <t xml:space="preserve">Medir los tiempos de respuesta a las solicitudes de permisos ambientales tramitados en la SGA </t>
  </si>
  <si>
    <t>Sumatoria de los tiempos de duración de cada trámite i en la categoría x / Número de trámites atendidos de cada una de las categorías analizadas</t>
  </si>
  <si>
    <t>cuatrimestral</t>
  </si>
  <si>
    <t>menor a 39,9% o Valor negativo - AC</t>
  </si>
  <si>
    <t xml:space="preserve"> 40,01% a 79.9% - AP</t>
  </si>
  <si>
    <t>Sicor y Software de Expedientes</t>
  </si>
  <si>
    <t>Profesional Universitario Gr 9 de la Subdirección de Gestión Ambiental</t>
  </si>
  <si>
    <t>Se mantiene con respecto al año anterior</t>
  </si>
  <si>
    <t>Bajo</t>
  </si>
  <si>
    <t>Aumentó</t>
  </si>
  <si>
    <t xml:space="preserve">Tiempo promedio de trámite  licencia ambientalpara la resolución de autorizaciones ambientales otorgadas por la corporación </t>
  </si>
  <si>
    <t>No hubo solicitudes</t>
  </si>
  <si>
    <t xml:space="preserve">Tiempo promedio de trámite  concesión de aguas superficiales para la resolución de autorizaciones ambientales otorgadas por la corporación </t>
  </si>
  <si>
    <t xml:space="preserve">Tiempo promedio de trámite  concesión de aguas subterráneas para la resolución de autorizaciones ambientales otorgadas por la corporación </t>
  </si>
  <si>
    <t>Variable</t>
  </si>
  <si>
    <t>No presentaron solicitudes</t>
  </si>
  <si>
    <t xml:space="preserve">Tiempo promedio de trámite  aprovechamiento forestal para la resolución de autorizaciones ambientales otorgadas por la corporación </t>
  </si>
  <si>
    <t xml:space="preserve">Tiempo promedio de trámite  de emsiones atmosferica para la resolución de autorizaciones ambientales otorgadas por la corporación </t>
  </si>
  <si>
    <t xml:space="preserve">Tiempo promedio de trámite  de permsio de Prospección y Exploración de Aguas Subterráneas para la resolución de autorizaciones ambientales otorgadas por la corporación </t>
  </si>
  <si>
    <t>Disminuyó</t>
  </si>
  <si>
    <t xml:space="preserve">Tiempo promedio de trámite  de permsio de Investigación Científica para la resolución de autorizaciones ambientales otorgadas por la corporación </t>
  </si>
  <si>
    <t xml:space="preserve">Tiempo promedio de trámite  de Permiso de Ocupación de Cauce para la resolución de autorizaciones ambientales otorgadas por la corporación </t>
  </si>
  <si>
    <t>bajó</t>
  </si>
  <si>
    <t xml:space="preserve">Porcentaje de autorizaciones ambientales con seguimiento en el tiempo t </t>
  </si>
  <si>
    <t>Medir el seguimiento realizado a los expedientes de autorización ambiental en la vigencia</t>
  </si>
  <si>
    <t>Ponderación correspondiente a cada autorización ambiental i por la Sumatoria de los porcentajes de la autorización ambiental i con seguimiento, en el tiempo t por 100</t>
  </si>
  <si>
    <t>semestral</t>
  </si>
  <si>
    <t>Aumentó con respecto al año anterior</t>
  </si>
  <si>
    <t>Porcentaje de Planes de Saneamiento y Manejo de Vertimientos (PSMV) con seguimiento</t>
  </si>
  <si>
    <t>El indicador mide el cumplimiento de las metas que la autoridad ambiental se ha propuesto alcanzar en relación con el seguimiento a los Planes de Saneamiento y Manejo de Vertimientos (PSMV).</t>
  </si>
  <si>
    <t>Sumatoria de Planes de Saneamiento y Manejo de Vertimientos con seguimiento, en el tiempo t por 100 / Meta de Planes de Saneamiento y Manejo de Vertimientos con seguimiento, en el tiempo t.</t>
  </si>
  <si>
    <t>No existian dentor del proceso</t>
  </si>
  <si>
    <t>Porcentaje de Programas de Uso Eficiente y Ahorro del Agua (PUEAA) con seguimiento</t>
  </si>
  <si>
    <t>El indicador mide el cumplimiento de las metas que la autoridad ambiental se ha propuesto alcanzar en relación con el seguimiento a los Planes de Gestión Integral de Residuos Sólidos (PGIRS), exclusivamente en lo relacionado con las metas de aprovechamiento.</t>
  </si>
  <si>
    <t>Sumatoria de Programas de Uso Eficiente y Ahorro del Agua con seguimiento, en el tiempo t por 100 / Meta de Programas de Uso Eficiente y Ahorro del Agua con seguimiento, en el tiempo t.</t>
  </si>
  <si>
    <t>Porcentaje de Planes de Gestión Integral de Residuos
Sólidos (PGIRS) con seguimiento</t>
  </si>
  <si>
    <t>Medir el seguimiento realizado a los expedientes de Planes de Gestión Integral de Residuos
Sólidos (PGIRS) en la vigencia</t>
  </si>
  <si>
    <t xml:space="preserve">Sumatoria de Planes de Gestión Integral de Residuos Sólidos con
seguimiento a las metas de
aprovechamiento, en el tiempo t por
100 / Meta de Planes de Gestión
Integral de Residuos Sólidos con
seguimiento a las metas de
aprovechamiento, en el tiempo t. 
</t>
  </si>
  <si>
    <t>Porcentaje de Procesos Sancionatorios Resueltos, en el tiempo t</t>
  </si>
  <si>
    <t>Medir los actos administrativos con determinación de la responsabilidad</t>
  </si>
  <si>
    <t>(Sumatoria de los número de actos administrativos de determinación de la responsabilidad expedidos en el tiempo t + Número de actos administrativos de cesación de procedimiento expedidos en el tiempo t ) x 100 / Total de actos administrativos de iniciación de procedimiento expedidos (*)</t>
  </si>
  <si>
    <t>Nivel de satisfacción de los beneficiarios ambientales en la atención de los trámites respectivos</t>
  </si>
  <si>
    <t>Medir la satisfacción de los usuarios que hayan recibido los resultados de sus tramites ambientales.</t>
  </si>
  <si>
    <t>Nº de Encuestas satisfactorias / Total de encuestas realizadas *100</t>
  </si>
  <si>
    <t xml:space="preserve">Encuestas de Tramite </t>
  </si>
  <si>
    <t>Diciembre 2017:
Como se observan en los resultados de los indicadores, se concluye que el proceso debe tomar las accinoes necesarias de acuerdo a los datos de cada indicador pertinente.</t>
  </si>
  <si>
    <r>
      <t xml:space="preserve">PERIODO A EVALUAR(AÑO): </t>
    </r>
    <r>
      <rPr>
        <sz val="10"/>
        <rFont val="Arial"/>
        <family val="2"/>
      </rPr>
      <t>2017</t>
    </r>
  </si>
  <si>
    <r>
      <t xml:space="preserve">PROCESO:  </t>
    </r>
    <r>
      <rPr>
        <sz val="10"/>
        <rFont val="Arial"/>
        <family val="2"/>
      </rPr>
      <t>Sostenibilidad ambiental y prevencion del riesgo</t>
    </r>
  </si>
  <si>
    <r>
      <t xml:space="preserve">AREA: </t>
    </r>
    <r>
      <rPr>
        <sz val="10"/>
        <rFont val="Arial"/>
        <family val="2"/>
      </rPr>
      <t>Subdirección Técnica</t>
    </r>
  </si>
  <si>
    <r>
      <t xml:space="preserve">OBJETIVO: </t>
    </r>
    <r>
      <rPr>
        <sz val="10"/>
        <rFont val="Arial"/>
        <family val="2"/>
      </rPr>
      <t>Estructurar y supervisar proyectos de desarrollo sostenible y obras de infraestructura cuya realización sea necesaria para la defensa, protección y la descontaminación del medio ambiente y los recursos naturales renovables, de manera eficiente, propendiendo por el control  permanente de los riesgos asociados.</t>
    </r>
  </si>
  <si>
    <t xml:space="preserve">Efectividad de obras de ingeniería 1 -Recuperacion, conservacion y mantenimiento mediante dragado de 3.543.333 m3 de los caños Clarin Nuevo, Torno, Almendros, Alimentador, Aguas Negras y Renegado.  </t>
  </si>
  <si>
    <t>Medir la conformidad de las obras con respecto a las expectativas de efectividad de las mismas</t>
  </si>
  <si>
    <t># Personas encuestadas que Considera que la obra desarrollada contribuye a la solución del problema presentado / # total de personas encuestadas * 100</t>
  </si>
  <si>
    <t xml:space="preserve">Se aplica encuesta única dentro
de un lapso de 6 meses una
vez finalizada la obra.  </t>
  </si>
  <si>
    <t xml:space="preserve">&lt; 59% </t>
  </si>
  <si>
    <t xml:space="preserve">79%  -  60% </t>
  </si>
  <si>
    <t>porcentaje</t>
  </si>
  <si>
    <t>Encuestas de finalización de proyectos</t>
  </si>
  <si>
    <t>Subdirección Técnica</t>
  </si>
  <si>
    <t>N.A</t>
  </si>
  <si>
    <t>N.A.</t>
  </si>
  <si>
    <t>Efectividad de obras de ingeniería - 2.  Obras de recuperación, conservacion y mantenimiento de caños principales y secundarios del complejo deltaico estuarino Cienaga Grande de Santa Marta</t>
  </si>
  <si>
    <t>Efectividad de obras de ingeniería  - 3.  Obras de mitigación y control de inundaciones en los distritos de adecuación de tierras en los municipios de Zona Bananera, Aracataca y Fundación, en el Departamento del Magdalena.</t>
  </si>
  <si>
    <t>Efectividad de obras de ingeniería  - 4.Recuperación hidráulica del caño clarín viejo, como aporte a la restauración del ecosistema de bosque de manglar del parque isla de salamanca, en el departamento de magdalena</t>
  </si>
  <si>
    <t># Personas encuestadas que Considera que la obra desarrollada contribuye a la solución del problema presentado / # total de personas encuestadas * 101</t>
  </si>
  <si>
    <t>Efectividad de obras de ingeniería  - 5.Recuperación de la capacidad hidráulica del rio Frio como estrategia para la mitigación del riesgo de inundación en el municipio de Zona Bananera, departamento del Magdalena Etapa III, entre las Abscisas K17+300 hasta el K24+800.</t>
  </si>
  <si>
    <t># Personas encuestadas que Considera que la obra desarrollada contribuye a la solución del problema presentado / # total de personas encuestadas * 102</t>
  </si>
  <si>
    <t xml:space="preserve">Efectividad de obras de ingeniería  - 6.Recuperación de la sección hidráulica de cuerpos de agua que alimentan al sector noroeste de la CGSM, como parte de su restablecimiento ambiental </t>
  </si>
  <si>
    <t xml:space="preserve">Eficacia de la Ejecución por Avance 1 - Recuperacion, conservacion y mantenimiento mediante dragado de 3.543.333 m3 de los caños Clarin Nuevo, Torno, Almendros, Alimentador, Aguas Negras y Renegado.  </t>
  </si>
  <si>
    <t xml:space="preserve">medir la eficacia de ejecutar las actividades programadas de acuerdo al cronograma establecido </t>
  </si>
  <si>
    <t>% Avance alcanzado/% Avance Programado</t>
  </si>
  <si>
    <t>mensual</t>
  </si>
  <si>
    <t xml:space="preserve">84%  -  60% </t>
  </si>
  <si>
    <t>Informes de supervision de cada contrato, supervisor, cronogramas.</t>
  </si>
  <si>
    <t>SUBIO</t>
  </si>
  <si>
    <t>BAJO</t>
  </si>
  <si>
    <t>ESTABLE</t>
  </si>
  <si>
    <t>Eficacia de la Ejecución por Avance - 2.  Obras de recuperación, conservacion y mantenimiento de caños principales y secundarios del complejo deltaico estuarino Cienaga Grande de Santa Marta</t>
  </si>
  <si>
    <t>Eficacia de la Ejecución por Avance  - 3.  Obras de mitigación y control de inundaciones en los distritos de adecuación de tierras en los municipios de Zona Bananera, Aracataca y Fundación, en el Departamento del Magdalena.</t>
  </si>
  <si>
    <t>Eficacia de la Ejecución por Avance  - 4. Recuperación hidráulica del caño clarín viejo, como aporte a la restauración del ecosistema de bosque de manglar del parque isla de salamanca, en el departamento de magdalena</t>
  </si>
  <si>
    <t>Eficacia de la Ejecución por Avance  - 5.Recuperación de la capacidad hidráulica del rio Frio como estrategia para la mitigación del riesgo de inundación en el municipio de Zona Bananera, departamento del Magdalena Etapa III, entre las Abscisas K17+300 hasta el K24+800.</t>
  </si>
  <si>
    <t>BAJÓ</t>
  </si>
  <si>
    <t>SUBIÓ</t>
  </si>
  <si>
    <t xml:space="preserve">Eficacia de la Ejecución por Avance  - 6.Recuperación de la sección hidráulica de cuerpos de agua que alimentan al sector noroeste de la CGSM, como parte de su restablecimiento ambiental </t>
  </si>
  <si>
    <t xml:space="preserve">Suspensión de obras de ingeniería 1 -Recuperacion, conservacion y mantenimiento mediante dragado de 3.543.333 m3 de los caños Clarin Nuevo, Torno, Almendros, Alimentador, Aguas Negras y Renegado.  </t>
  </si>
  <si>
    <t xml:space="preserve">Medir el riesgo en la ejecución del contrato la paralización de las obras </t>
  </si>
  <si>
    <t># de suspensiones</t>
  </si>
  <si>
    <t xml:space="preserve"> &gt;2 </t>
  </si>
  <si>
    <t xml:space="preserve">1 a 2 </t>
  </si>
  <si>
    <t>numero</t>
  </si>
  <si>
    <t>Informes de supervision de cada contrato</t>
  </si>
  <si>
    <t>Suspensión de obras de ingeniería  - 2.  Obras de recuperación, conservacion y mantenimiento de caños principales y secundarios del complejo deltaico estuarino Cienaga Grande de Santa Marta</t>
  </si>
  <si>
    <t>Suspensión de obras de ingeniería  - 3.  Obras de mitigación y control de inundaciones en los distritos de adecuación de tierras en los municipios de Zona Bananera, Aracataca y Fundación, en el Departamento del Magdalena.</t>
  </si>
  <si>
    <t>Suspensión de obras de ingeniería  - 4.  Recuperación hidráulica del caño clarín viejo, como aporte a la restauración del ecosistema de bosque de manglar del parque isla de salamanca, en el departamento de magdalena</t>
  </si>
  <si>
    <t>Suspensión de obras de ingeniería  - 5.Recuperación de la capacidad hidráulica del rio Frio como estrategia para la mitigación del riesgo de inundación en el municipio de Zona Bananera, departamento del Magdalena Etapa III, entre las Abscisas K17+300 hasta el K24+800.</t>
  </si>
  <si>
    <t xml:space="preserve">Suspensión de obras de ingeniería  - 6.Recuperación de la sección hidráulica de cuerpos de agua que alimentan al sector noroeste de la CGSM, como parte de su restablecimiento ambiental </t>
  </si>
  <si>
    <t>1. Recuperacion, conservacion y mantenimiento mediante dragado de 3.543.333 m3 de los caños Clarin Nuevo, Torno, Almendros, Alimentador, Aguas Negras y Renegado.  (Cienaga Grande 1  - Acta de inicio 24 de agosto de 2006)</t>
  </si>
  <si>
    <t>2. Obras de recuperación, conservacion y mantenimiento de caños principales y secundarios del complejo deltaico estuarino Cienaga Grande de Santa Marta (Cienaga Grande 2 - Acta de inicio 19 de enero de 2015)</t>
  </si>
  <si>
    <t>3.  Obras de mitigación y control de inundaciones en los distritos de adecuación de tierras en los municipios de Zona Bananera, Aracataca y Fundación, en el Departamento del Magdalena. (Acta de inicio 1 de diciembre de 2016)</t>
  </si>
  <si>
    <t>4. Recuperación hidráulica del caño clarín viejo, como aporte a la restauración del ecosistema de bosque de manglar del parque isla de salamanca, en el departamento de magdalena (27 de diciembre de 2016)</t>
  </si>
  <si>
    <t>5. Recuperación de la capacidad hidráulica del rio Frio como estrategia para la mitigación del riesgo de inundación en el municipio de Zona Bananera, departamento del Magdalena Etapa III, entre las Abscisas K17+300 hasta el K24+800. (Acta de Inicio 30 de diciembre de 2016)</t>
  </si>
  <si>
    <t>6. Recuperación de la sección hidráulica de cuerpos de agua que alimentan al sector noroeste de la CGSM, como parte de su restablecimiento ambiental (Acta de Inicio 16 de enero de 2017)</t>
  </si>
  <si>
    <t>Nota: los porcentajes que se estan midiendo son los acumulados</t>
  </si>
  <si>
    <t xml:space="preserve">El resultado obtenido en los dos indicadores para los proyectos anteriormente mencionados solo cumple a cabalidad uno de ellos la meta establecida el analisis correspondiente para cada uno de los resultados es el siguiente:  </t>
  </si>
  <si>
    <r>
      <t xml:space="preserve">ENERO:  </t>
    </r>
    <r>
      <rPr>
        <sz val="11"/>
        <color indexed="8"/>
        <rFont val="Calibri"/>
        <family val="2"/>
      </rPr>
      <t>En este mes no se presento suspension alguna. Se viene cumpliendo con la meta fisica  en un 95,2% , Ya que se tenia programado la ejecución de un 10,92% y se logro ejecutar el 10,40%</t>
    </r>
  </si>
  <si>
    <r>
      <t xml:space="preserve">FEBRERO: </t>
    </r>
    <r>
      <rPr>
        <sz val="11"/>
        <color indexed="8"/>
        <rFont val="Calibri"/>
        <family val="2"/>
      </rPr>
      <t>En este mes no se presento suspension alguna. Se viene cumpliendo con la meta fisica  en un 99,6% , Ya que se tenia programado la ejecución de un 20,92% y se logro ejecutar el 20,83%</t>
    </r>
  </si>
  <si>
    <r>
      <t xml:space="preserve">MARZO: </t>
    </r>
    <r>
      <rPr>
        <sz val="11"/>
        <color indexed="8"/>
        <rFont val="Calibri"/>
        <family val="2"/>
      </rPr>
      <t>En este mes no se presento suspension alguna. Se viene cumpliendo con la meta fisica  en un 100% , Ya que se tenia programado la ejecución de un 68,61% y se logro ejecutar el 68,76%</t>
    </r>
  </si>
  <si>
    <r>
      <t xml:space="preserve">ABRIL: </t>
    </r>
    <r>
      <rPr>
        <sz val="11"/>
        <color indexed="8"/>
        <rFont val="Calibri"/>
        <family val="2"/>
      </rPr>
      <t>En este mes no se presento suspension alguna. Se viene cumpliendo con la meta fisica  en un 100% , Ya que se tenia programado la ejecución de un 40,40% y se logro ejecutar el 44,02%</t>
    </r>
  </si>
  <si>
    <r>
      <t xml:space="preserve">MAYO: </t>
    </r>
    <r>
      <rPr>
        <sz val="11"/>
        <color indexed="8"/>
        <rFont val="Calibri"/>
        <family val="2"/>
      </rPr>
      <t xml:space="preserve">En este mes no se presento suspension alguna. Y no se cumplió con la meta debido a que se presentaron lluvias que provocaron inundaciones en la zona, lo que conllevó a la suspecion de las actividades, mas no a la suspension del contrato teniendo en cuenta que se tiene hasta el 31 de diciembre del presente año para la ejecucion del mismo, para este mes se tenia programado avanzar en un 52,05%, culminando actividades en el mes de agosto, sin embargo por el imprevisto presentado se envió una nueva programación indicando que se finalizarian actividades en el mes de octubre del presente año. </t>
    </r>
  </si>
  <si>
    <r>
      <t>JUNIO:</t>
    </r>
    <r>
      <rPr>
        <sz val="11"/>
        <color indexed="8"/>
        <rFont val="Calibri"/>
        <family val="2"/>
      </rPr>
      <t xml:space="preserve"> Para este mes no se presentó ninguna suspensión. Se viene cumpliendo con la meta fisica en un 95%, ya que se tenia programado la ejecución de un 61,06% y se ejecutó el 58,29%</t>
    </r>
  </si>
  <si>
    <t>JULIO: Para este mes no se presentó ninguna suspensión. Se viene cumpliendo con la meta fisica en un 98%.</t>
  </si>
  <si>
    <r>
      <t xml:space="preserve">AGOSTO: </t>
    </r>
    <r>
      <rPr>
        <sz val="11"/>
        <color indexed="8"/>
        <rFont val="Calibri"/>
        <family val="2"/>
      </rPr>
      <t xml:space="preserve">Durante este mes no se ejecutaron actividades es de anotar que para este contrato el plazo de ejecución es de un año. </t>
    </r>
  </si>
  <si>
    <r>
      <t xml:space="preserve">SEPTIEMBRE: </t>
    </r>
    <r>
      <rPr>
        <sz val="11"/>
        <color indexed="8"/>
        <rFont val="Calibri"/>
        <family val="2"/>
      </rPr>
      <t xml:space="preserve">Durante este mes no se ejecutaron actividades es de anotar que para este contrato el plazo de ejecución es de un año. </t>
    </r>
  </si>
  <si>
    <r>
      <t xml:space="preserve">OCTUBRE: </t>
    </r>
    <r>
      <rPr>
        <sz val="11"/>
        <color indexed="8"/>
        <rFont val="Calibri"/>
        <family val="2"/>
      </rPr>
      <t>para este mes no se presenta ninguna suspensión. Se viene cumpliendo con la meta en un 100%, ya que se tenía programado la ejecución del 70,46% y se ejecutó el 69,43%</t>
    </r>
  </si>
  <si>
    <r>
      <t xml:space="preserve">NOVIEMBRE: </t>
    </r>
    <r>
      <rPr>
        <sz val="11"/>
        <color indexed="8"/>
        <rFont val="Calibri"/>
        <family val="2"/>
      </rPr>
      <t xml:space="preserve">Durante este mes no se ejecutaron actividades es de anotar que para este contrato el plazo de ejecución es de un año. </t>
    </r>
  </si>
  <si>
    <r>
      <t xml:space="preserve">DICIEMBRE: </t>
    </r>
    <r>
      <rPr>
        <sz val="11"/>
        <color indexed="8"/>
        <rFont val="Calibri"/>
        <family val="2"/>
      </rPr>
      <t>para este mes no se presentó ninguna suspensión. Se cumplió con la meta en un 100%, ya que se tenía programado la ejecución del 100% y se ejecutó el 100%</t>
    </r>
  </si>
  <si>
    <r>
      <t xml:space="preserve">ENERO: </t>
    </r>
    <r>
      <rPr>
        <sz val="11"/>
        <color indexed="8"/>
        <rFont val="Calibri"/>
        <family val="2"/>
      </rPr>
      <t xml:space="preserve">En este mes no se realizo medicion de avance de ejecucion de obra fisica debido a que aun no se ha iniciado con la programacion de este año,  es de anotar que el plazo de ejecucion es de un año y se empieza a contar a partir del incio de actividades conforme a la programacion entregada por el contratista y aprobada popr la interventoria  y no debe sobre pasar la vigencia de acuerdo a cronograma establecido.  </t>
    </r>
  </si>
  <si>
    <r>
      <t xml:space="preserve">FEBRERO: </t>
    </r>
    <r>
      <rPr>
        <sz val="11"/>
        <color indexed="8"/>
        <rFont val="Calibri"/>
        <family val="2"/>
      </rPr>
      <t xml:space="preserve">En este mes no se realizo medicion de avance de ejecucion de obra fisica debido a que aun no se ha iniciado con la programacion de este año,  es de anotar que el plazo de ejecucion es de un año y se empieza a contar a partir del incio de actividades conforme a la programacion entregada por el contratista y aprobada popr la interventoria  y no debe sobre pasar la vigencia de acuerdo a cronograma establecido.  </t>
    </r>
  </si>
  <si>
    <r>
      <t xml:space="preserve">MARZO: </t>
    </r>
    <r>
      <rPr>
        <sz val="11"/>
        <color indexed="8"/>
        <rFont val="Calibri"/>
        <family val="2"/>
      </rPr>
      <t xml:space="preserve">En este mes no se realizo medicion de avance de ejecucion de obra fisica debido a que aun no se ha iniciado con la programacion de este año,  es de anotar que el plazo de ejecucion es de un año y se empieza a contar a partir del incio de actividades conforme a la programacion entregada por el contratista y aprobada popr la interventoria  y no debe sobre pasar la vigencia de acuerdo a cronograma establecido.  </t>
    </r>
  </si>
  <si>
    <r>
      <t xml:space="preserve">ABRIL: </t>
    </r>
    <r>
      <rPr>
        <sz val="11"/>
        <color indexed="8"/>
        <rFont val="Calibri"/>
        <family val="2"/>
      </rPr>
      <t xml:space="preserve">En este mes no se realizo medicion de avance de ejecucion de obra fisica debido a que aun no se ha iniciado con la programacion de este año,  es de anotar que el plazo de ejecucion es de un año y se empieza a contar a partir del incio de actividades conforme a la programacion entregada por el contratista y aprobada popr la interventoria  y no debe sobre pasar la vigencia de acuerdo a cronograma establecido.  </t>
    </r>
  </si>
  <si>
    <r>
      <t xml:space="preserve">MAYO: </t>
    </r>
    <r>
      <rPr>
        <sz val="11"/>
        <color indexed="8"/>
        <rFont val="Calibri"/>
        <family val="2"/>
      </rPr>
      <t xml:space="preserve">En este mes no se realizo medicion de avance de ejecucion de obra fisica debido a que aun no se ha iniciado con la programacion de este año,  es de anotar que el plazo de ejecucion es de un año y se empieza a contar a partir del incio de actividades conforme a la programacion entregada por el contratista y aprobada popr la interventoria  y no debe sobre pasar la vigencia de acuerdo a cronograma establecido. </t>
    </r>
  </si>
  <si>
    <r>
      <t>JUNIO:</t>
    </r>
    <r>
      <rPr>
        <sz val="11"/>
        <color indexed="8"/>
        <rFont val="Calibri"/>
        <family val="2"/>
      </rPr>
      <t xml:space="preserve"> En este mes no se realizo medicion de avance de ejecucion de obra fisica debido a que aun no se ha iniciado con la programacion de este año,  es de anotar que el plazo de ejecucion es de un año y se empieza a contar a partir del incio de actividades conforme a la programacion entregada por el contratista y aprobada popr la interventoria  y no debe sobre pasar la vigencia de acuerdo a cronograma establecido.  </t>
    </r>
  </si>
  <si>
    <r>
      <t xml:space="preserve">JULIO: </t>
    </r>
    <r>
      <rPr>
        <sz val="11"/>
        <color indexed="8"/>
        <rFont val="Calibri"/>
        <family val="2"/>
      </rPr>
      <t>Para este mes no se presento ninguna suspensión. Se viene cumpliendo con la meta fisica  en un 100% , Ya que se tenia programado la ejecución de un 7,02% y se logro ejecutar el 15,83%</t>
    </r>
  </si>
  <si>
    <r>
      <t xml:space="preserve">AGOSTO: </t>
    </r>
    <r>
      <rPr>
        <sz val="11"/>
        <color indexed="8"/>
        <rFont val="Calibri"/>
        <family val="2"/>
      </rPr>
      <t>Para este mes no se presento ninguna suspensión. Se viene cumpliendo con la meta fisica  en un 100% , Ya que se tenia programado la ejecución de un 37,95% y se logro ejecutar el 50,44%</t>
    </r>
  </si>
  <si>
    <r>
      <t xml:space="preserve">SEPTIEMBRE: </t>
    </r>
    <r>
      <rPr>
        <sz val="11"/>
        <color indexed="8"/>
        <rFont val="Calibri"/>
        <family val="2"/>
      </rPr>
      <t>Para este mes no se presento ninguna suspensión. Se viene cumpliendo con la meta fisica  en un 85% , Ya que se tenia programado la ejecución de un 93,62% y se logro ejecutar el 79,7%</t>
    </r>
  </si>
  <si>
    <r>
      <t xml:space="preserve">OCTUBRE: </t>
    </r>
    <r>
      <rPr>
        <sz val="11"/>
        <color indexed="8"/>
        <rFont val="Calibri"/>
        <family val="2"/>
      </rPr>
      <t>Para este mes no se presento ninguna suspensión. Se viene cumpliendo con la meta fisica  en un 100% , Ya que se tenia programado la ejecución y/o finalización del p´royecto y se cumplió este mes con ello.</t>
    </r>
  </si>
  <si>
    <r>
      <t>NOVIEMBRE</t>
    </r>
    <r>
      <rPr>
        <sz val="11"/>
        <color indexed="8"/>
        <rFont val="Calibri"/>
        <family val="2"/>
      </rPr>
      <t>: N.A.</t>
    </r>
  </si>
  <si>
    <r>
      <t>DICIEMBRE:</t>
    </r>
    <r>
      <rPr>
        <sz val="11"/>
        <color indexed="8"/>
        <rFont val="Calibri"/>
        <family val="2"/>
      </rPr>
      <t xml:space="preserve"> N.A.</t>
    </r>
  </si>
  <si>
    <t>3.  Obras de mitigación y control de inundaciones en los distritos de adecuación de tierras en los municipios de Zona Bananera, Aracataca y Fundación, en el Departamento del Magdalena. (Acta de inicio 1 de diciembre de 2015)</t>
  </si>
  <si>
    <r>
      <t xml:space="preserve">ENERO: </t>
    </r>
    <r>
      <rPr>
        <sz val="11"/>
        <color indexed="8"/>
        <rFont val="Calibri"/>
        <family val="2"/>
      </rPr>
      <t>Para este mes no se presento ninguna suspensión. Se viene cumpliendo con la meta fisica  en un 100% , Ya que se tenia programado la ejecución de un 84,47% y se logro ejecutar el 84,47%</t>
    </r>
  </si>
  <si>
    <r>
      <t>FEBRERO:</t>
    </r>
    <r>
      <rPr>
        <sz val="11"/>
        <color indexed="8"/>
        <rFont val="Calibri"/>
        <family val="2"/>
      </rPr>
      <t xml:space="preserve"> Para este mes no se presentó ninguna suspensión. Se viene cumpliendo con la meta fisica en un 100%.</t>
    </r>
  </si>
  <si>
    <r>
      <t xml:space="preserve">MARZO: </t>
    </r>
    <r>
      <rPr>
        <sz val="11"/>
        <color indexed="8"/>
        <rFont val="Calibri"/>
        <family val="2"/>
      </rPr>
      <t>Para este mes no se presentó ninguna suspensión. Se viene cumpliendo con la meta fisica en un 100%, ya que se tenia programado la ejecución de un 96% y se ejecutó el 98,12%</t>
    </r>
  </si>
  <si>
    <r>
      <t xml:space="preserve">ABRIL: </t>
    </r>
    <r>
      <rPr>
        <sz val="11"/>
        <color indexed="8"/>
        <rFont val="Calibri"/>
        <family val="2"/>
      </rPr>
      <t xml:space="preserve">Para este mes se presento una suspension  (5 de abril), sin embargo es de anotar que la justificacion de la misma es para estudiar la viabilidad por parte de la ANR para inyección de recursos al proyecto para ejecución de obras para ampliar el alcance del mismo. </t>
    </r>
  </si>
  <si>
    <r>
      <t xml:space="preserve">MAYO: </t>
    </r>
    <r>
      <rPr>
        <sz val="11"/>
        <color indexed="8"/>
        <rFont val="Calibri"/>
        <family val="2"/>
      </rPr>
      <t>En este mes no se realizó medición de indicadores porcontinuar el proyecto suspendido debido a las razones arriba expuestas.</t>
    </r>
  </si>
  <si>
    <r>
      <t xml:space="preserve">JUNIO: </t>
    </r>
    <r>
      <rPr>
        <sz val="11"/>
        <color indexed="8"/>
        <rFont val="Calibri"/>
        <family val="2"/>
      </rPr>
      <t>En este mes no se realizó medición de indicadores porcontinuar el proyecto suspendido debido a las razones arriba expuestas. Se reinició hasta el 27 de junio del presente año.</t>
    </r>
  </si>
  <si>
    <r>
      <t>JULIO:</t>
    </r>
    <r>
      <rPr>
        <sz val="11"/>
        <color indexed="8"/>
        <rFont val="Calibri"/>
        <family val="2"/>
      </rPr>
      <t xml:space="preserve"> Para este mes no se presento ninguna suspensión. Sdio reinicio el 27 de julio de los corrientes.  Se viene cumpliendo con la meta fisica  en un 100% , Ya que se tenia programado la ejecución de un 85,24% y se logro ejecutar el 88,17%</t>
    </r>
  </si>
  <si>
    <t>AGOSTO: N.A.</t>
  </si>
  <si>
    <r>
      <t xml:space="preserve">SEPTIEMBRE: </t>
    </r>
    <r>
      <rPr>
        <sz val="11"/>
        <color indexed="8"/>
        <rFont val="Calibri"/>
        <family val="2"/>
      </rPr>
      <t>Para este mes no se presento ninguna suspensión. Se viene cumpliendo con la meta fisica  en un 99,6% , Ya que se tenia programado la ejecución de un 91,42% y se logro ejecutar el 91,09%</t>
    </r>
  </si>
  <si>
    <r>
      <t xml:space="preserve">OCTUBRE: </t>
    </r>
    <r>
      <rPr>
        <sz val="11"/>
        <color indexed="8"/>
        <rFont val="Calibri"/>
        <family val="2"/>
      </rPr>
      <t>Para este mes no se presento ninguna suspensión.  Se viene cumpliendo con la meta fisica  en un 97% , Ya que se tenia programado la ejecución de un 98,08% y se logro ejecutar el 94,71%</t>
    </r>
  </si>
  <si>
    <r>
      <t xml:space="preserve">DICIEMBRE: </t>
    </r>
    <r>
      <rPr>
        <sz val="11"/>
        <color indexed="8"/>
        <rFont val="Calibri"/>
        <family val="2"/>
      </rPr>
      <t xml:space="preserve">Para este mes no se presento ninguna suspensión. Se viene cumpliendo con la meta fisica  en un 100% , Ya que se tenia finalizó el proyecto a cabalidad cumpliendo con el objeto contractual. </t>
    </r>
  </si>
  <si>
    <r>
      <t>ENERO:</t>
    </r>
    <r>
      <rPr>
        <sz val="11"/>
        <color indexed="8"/>
        <rFont val="Calibri"/>
        <family val="2"/>
      </rPr>
      <t xml:space="preserve"> para este mes no se presento ninguna suspension, sin embargo no se esta cumpliendo con la meta ya que se tenia programado la ejecucion del 34,53% y se ejecutó el 12,94%,  se presentaron retrasos en la etapa inicial del proyecto, generados por el trámite de permisos de ingreso y ejecución de actividades en predios de la empresa Sodintec S.A, propietaria del predio que abarca los primeros 400 metros del caño en su embocadura.</t>
    </r>
  </si>
  <si>
    <r>
      <t xml:space="preserve">FEBRERO: </t>
    </r>
    <r>
      <rPr>
        <sz val="11"/>
        <color indexed="8"/>
        <rFont val="Calibri"/>
        <family val="2"/>
      </rPr>
      <t>Se presentaron retrasos en la etapa inicial del proyecto, sin embargo no se esta cumpliendo con la meta ya que se tenia programado la ejecucion del 63,3% y se ejecutó el 34,3%,   generados por el trámite de permisos de ingreso y ejecución de actividades en predios de la empresa Sodintec S.A, propietaria del predio que abarca los primeros 400 metros del caño en su embocadura.</t>
    </r>
  </si>
  <si>
    <r>
      <t>MARZO:</t>
    </r>
    <r>
      <rPr>
        <sz val="11"/>
        <color indexed="8"/>
        <rFont val="Calibri"/>
        <family val="2"/>
      </rPr>
      <t xml:space="preserve"> Para este mes no se presento ninguna suspensión. Se viene cumpliendo con la meta fisica  en un 100% , Ya que se tenia programado la ejecución de un 68,61% y se logro ejecutar el 68,61%</t>
    </r>
  </si>
  <si>
    <r>
      <t xml:space="preserve">ABRIL: </t>
    </r>
    <r>
      <rPr>
        <sz val="11"/>
        <color indexed="8"/>
        <rFont val="Calibri"/>
        <family val="2"/>
      </rPr>
      <t>En este mes no se presento suspension alguna. Se viene cumpliendo con la meta fisica  en un 100% , Ya que se tenia programado la ejecución de un 83,59% y se logro ejecutar el 86,89%</t>
    </r>
  </si>
  <si>
    <r>
      <t xml:space="preserve">MAYO:  </t>
    </r>
    <r>
      <rPr>
        <sz val="11"/>
        <color indexed="8"/>
        <rFont val="Calibri"/>
        <family val="2"/>
      </rPr>
      <t xml:space="preserve">Para este mes se presento una suspension (5 de mayo de 2017), sin embargo es de anotar que la justificacion de la misma es para estudiar la viabilidad para adjudicación de mayores recursos al proyecto para ejecución de obras con el fin de ampliar el alcance del mismo. </t>
    </r>
  </si>
  <si>
    <r>
      <t>JUNIO: R</t>
    </r>
    <r>
      <rPr>
        <sz val="11"/>
        <color indexed="8"/>
        <rFont val="Calibri"/>
        <family val="2"/>
      </rPr>
      <t>einició el 5 de junio de 2017.  Para este mes el reporte se realiza para el periodo comprendido entre el 2  al 5 de mayo y del 5 al 15 de junio de los corrientes. Se viene cumpliendo con la meta fisica  en un 99% , Ya que se tenia programado la ejecución de un 100% y se logro ejecutar el 99,30%</t>
    </r>
  </si>
  <si>
    <t xml:space="preserve">JULIO: N.A. </t>
  </si>
  <si>
    <r>
      <t xml:space="preserve">SEPTIEMBRE: </t>
    </r>
    <r>
      <rPr>
        <sz val="11"/>
        <color indexed="8"/>
        <rFont val="Calibri"/>
        <family val="2"/>
      </rPr>
      <t>para este mes se realiza un reporte comprendido entre el 16 de julio y el 30 de septiembre.  Se viene cumpliendo con la meta fisica  en un 94% , Ya que se tenia programado la ejecución de un 98,92% y se logro ejecutar el 92,99%</t>
    </r>
  </si>
  <si>
    <r>
      <t xml:space="preserve">OCTUBRE: </t>
    </r>
    <r>
      <rPr>
        <sz val="11"/>
        <color indexed="8"/>
        <rFont val="Calibri"/>
        <family val="2"/>
      </rPr>
      <t>para este mes no se presento ninguna suspension y se viene cumpliendo con la meta fisica  en un 100% , Ya que se tenia programado la ejecución de un 100% y se logro ejecutar la totalidad del proyecto. Para este mes la tendencia que se venia manejando subió respecto del mes pasado</t>
    </r>
    <r>
      <rPr>
        <b/>
        <sz val="11"/>
        <color indexed="8"/>
        <rFont val="Calibri"/>
        <family val="2"/>
      </rPr>
      <t xml:space="preserve">. </t>
    </r>
  </si>
  <si>
    <r>
      <t>NOVIEMBRE</t>
    </r>
    <r>
      <rPr>
        <sz val="11"/>
        <color indexed="8"/>
        <rFont val="Calibri"/>
        <family val="2"/>
      </rPr>
      <t>: N.A. finalizó el proyecto el 31 de octubre.</t>
    </r>
  </si>
  <si>
    <r>
      <t xml:space="preserve">DICIEMBRE: </t>
    </r>
    <r>
      <rPr>
        <sz val="11"/>
        <color indexed="8"/>
        <rFont val="Calibri"/>
        <family val="2"/>
      </rPr>
      <t>N.A. finalizó el proyecto el 31 de octubre.</t>
    </r>
  </si>
  <si>
    <t>5. Recuperación de la capacidad hidráulica del rio Frio como estrategia para la mitigación del riesgo de inundación en el municipio de Zona Bananera, departamento del Magdalena Etapa III, entre las Abscisas K17+300 hasta el K24+800.” (Acta de Inicio 30 de diciembre de 2016)</t>
  </si>
  <si>
    <r>
      <t xml:space="preserve">ENERO: </t>
    </r>
    <r>
      <rPr>
        <sz val="11"/>
        <color indexed="8"/>
        <rFont val="Calibri"/>
        <family val="2"/>
      </rPr>
      <t>Para este mes no se presento ninguna suspension y se viene cumpliendo con la meta fisica  en un 100% , Ya que se tenia programado la ejecución de un 14,28% y se logro ejecutar el 14,28%</t>
    </r>
  </si>
  <si>
    <r>
      <t xml:space="preserve">FEBRERO: </t>
    </r>
    <r>
      <rPr>
        <sz val="11"/>
        <color indexed="8"/>
        <rFont val="Calibri"/>
        <family val="2"/>
      </rPr>
      <t>Para este mes no se presento ninguna suspension y se viene cumpliendo con la meta fisica  en un 100% , Ya que se tenia programado la ejecución de un 14,28% y se logro ejecutar el 14,28%</t>
    </r>
  </si>
  <si>
    <r>
      <t xml:space="preserve">MARZO: </t>
    </r>
    <r>
      <rPr>
        <sz val="11"/>
        <color indexed="8"/>
        <rFont val="Calibri"/>
        <family val="2"/>
      </rPr>
      <t>Para este mes no se presento ninguna suspension y se viene cumpliendo con la meta fisica  en un 100% , Ya que se tenia programado la ejecución de un 14,28% y se logro ejecutar el 14,28%</t>
    </r>
  </si>
  <si>
    <r>
      <t>ABRIL: P</t>
    </r>
    <r>
      <rPr>
        <sz val="11"/>
        <color indexed="8"/>
        <rFont val="Calibri"/>
        <family val="2"/>
      </rPr>
      <t>ara este mes no se presento ninguna suspension y se viene cumpliendo con la meta fisica  en un 100% , Ya que se tenia programado la ejecución de un 16,6% y se logro ejecutar el 51,17%</t>
    </r>
  </si>
  <si>
    <r>
      <t xml:space="preserve">MAYO: </t>
    </r>
    <r>
      <rPr>
        <sz val="11"/>
        <color indexed="8"/>
        <rFont val="Calibri"/>
        <family val="2"/>
      </rPr>
      <t>Para este mes no se presento ninguna suspension</t>
    </r>
    <r>
      <rPr>
        <sz val="11"/>
        <rFont val="Calibri"/>
        <family val="2"/>
      </rPr>
      <t xml:space="preserve"> y se viene cumpliendo con la meta fisica  en un 86% , Ya que se tenia programado la ejecución de un 74,74% y se logro ejecutar el 64,55%</t>
    </r>
  </si>
  <si>
    <r>
      <t xml:space="preserve">JUNIO: </t>
    </r>
    <r>
      <rPr>
        <sz val="11"/>
        <color indexed="8"/>
        <rFont val="Calibri"/>
        <family val="2"/>
      </rPr>
      <t>Para este mes no se presento ninguna suspension y se viene cumpliendo con la meta fisica  en un 85% , Ya que se tenia programado la ejecución de un 93,57% y se logro ejecutar el 79,52%</t>
    </r>
  </si>
  <si>
    <r>
      <t xml:space="preserve">JULIO: </t>
    </r>
    <r>
      <rPr>
        <sz val="11"/>
        <color indexed="8"/>
        <rFont val="Calibri"/>
        <family val="2"/>
      </rPr>
      <t>Para este mes no se presento ninguna suspension y se viene cumpliendo con la meta fisica  en un 100% , Ya que se tenia programado la ejecución de un 77% y se logro ejecutar el 77%</t>
    </r>
  </si>
  <si>
    <r>
      <t xml:space="preserve">AGOSTO: </t>
    </r>
    <r>
      <rPr>
        <sz val="11"/>
        <color indexed="8"/>
        <rFont val="Calibri"/>
        <family val="2"/>
      </rPr>
      <t>Para este mes no se presento ninguna suspension y se viene cumpliendo con la meta fisica  en un 95% , Ya que se tenia programado la ejecución de un 95,65% y se logro ejecutar el 90,90%. Para este mes la tendencia que se venia manejando bajó respecto del mes pasado sin embargo se encuentra por encima de la meta.</t>
    </r>
  </si>
  <si>
    <r>
      <t xml:space="preserve">SEPTIEMBRE: </t>
    </r>
    <r>
      <rPr>
        <sz val="11"/>
        <color indexed="8"/>
        <rFont val="Calibri"/>
        <family val="2"/>
      </rPr>
      <t>Para este mes se presentó una suspension a partir del 18 de septiembre debido a las fuertes precipitacines durante los ultimos periodos en la zona donde se realizan los trabajos, los cuales superaron los promedios típicos estimados para la época situacion que viene afectando el mrendimiento en las actividades programadas debido al aumento en la lámina de agua en el cauce del Río frío, lo cual impide la ejecución de las actividades conforme a lo programado. sin embargo se realiza la medicion del indicador teniendo en cuenta los 17 dias de ejecucion de actividades - se tenia programado la ejecución de un 100% y se logro ejecutar el 91,69%. Para este mes la tendencia que se venia manejando bajó respecto del mes pasado sin embargo se encuentra por encima de la meta.</t>
    </r>
  </si>
  <si>
    <r>
      <t xml:space="preserve">OCTUBRE: </t>
    </r>
    <r>
      <rPr>
        <sz val="11"/>
        <color indexed="8"/>
        <rFont val="Calibri"/>
        <family val="2"/>
      </rPr>
      <t>persiste la suspensión por las razones anteriormente planteadas</t>
    </r>
  </si>
  <si>
    <r>
      <t>NOVIEMBRE</t>
    </r>
    <r>
      <rPr>
        <sz val="11"/>
        <color indexed="8"/>
        <rFont val="Calibri"/>
        <family val="2"/>
      </rPr>
      <t>: persiste la suspensión por las razones anteriormente planteadas</t>
    </r>
  </si>
  <si>
    <r>
      <t xml:space="preserve">DICIEMBRE: </t>
    </r>
    <r>
      <rPr>
        <sz val="11"/>
        <color indexed="8"/>
        <rFont val="Calibri"/>
        <family val="2"/>
      </rPr>
      <t>se reinicia el 6 de diciembre y se realiza una adición en tiempo por 35 dias enm atencion que los proveedores de los materiales petreos no han cumplido con el suministri programado y acordado con el cpontratistya, lo cual ha permitido llegar al rendinmiento optimo necesario para dar cumplimiento con la programación la ejecución de las actividades conforme lo programado. por tanto se hace una reprogramación y se tiene lo siguiente: se tenia programado la ejecución de un 93,44% y se logro ejecutar el 93%. Para este mes la tendencia que se venia manejando subió respecto del mes pasado y se encuentra por encima de la meta.</t>
    </r>
  </si>
  <si>
    <r>
      <t xml:space="preserve">ENERO: </t>
    </r>
    <r>
      <rPr>
        <sz val="11"/>
        <color indexed="8"/>
        <rFont val="Calibri"/>
        <family val="2"/>
      </rPr>
      <t>para este mes no se presento ninguna suspension, sin embargo no se realizó medicion de la meta por cuanto a que se firmo el acat de inicio el 16 de enero y se realizo el corte el 28 de febrero del mismo año, con el fin de llevar  cabo un reporte representativo.</t>
    </r>
  </si>
  <si>
    <r>
      <t>FEBRERO</t>
    </r>
    <r>
      <rPr>
        <sz val="11"/>
        <color indexed="8"/>
        <rFont val="Calibri"/>
        <family val="2"/>
      </rPr>
      <t>: No se presentó ninguna suspensión  y se viene cumpliendo con la meta fisica  en un 100% , Ya que se tenia programado la ejecución de un 9,12% y se logro ejecutar el 12,50%</t>
    </r>
  </si>
  <si>
    <r>
      <t xml:space="preserve">MARZO: </t>
    </r>
    <r>
      <rPr>
        <sz val="11"/>
        <color indexed="8"/>
        <rFont val="Calibri"/>
        <family val="2"/>
      </rPr>
      <t xml:space="preserve">No se presentó ninguna suspensión. Se presentaron retrasos en la etapa inicial del proyecto, por lo cual no se esta cumpliendo con la meta ya que se tenia programado la ejecucion del 26,12% y se ejecutó el 19,89%,   generados por el trámite de la expedición del permios por parte de parques naturales, dado que los caños a intervenir en su mayoria se encuentran en su jurisdicción. </t>
    </r>
  </si>
  <si>
    <r>
      <t>ABRIL:</t>
    </r>
    <r>
      <rPr>
        <sz val="11"/>
        <color indexed="8"/>
        <rFont val="Calibri"/>
        <family val="2"/>
      </rPr>
      <t xml:space="preserve"> No se presentó ninguna suspensión. Se presentaron retrasos en la etapa inicial del proyecto, por lo cual no se esta cumpliendo con la meta ya que se tenia programado la ejecucion del 39,75% y se ejecutó el 25,12%,   venia con el retraso del mes pasado. Ante lo cual se solicitó incrementar los frentes de trabajo.</t>
    </r>
  </si>
  <si>
    <r>
      <t xml:space="preserve">MAYO: </t>
    </r>
    <r>
      <rPr>
        <sz val="11"/>
        <color indexed="8"/>
        <rFont val="Calibri"/>
        <family val="2"/>
      </rPr>
      <t>No se presentó ninguna suspensión y se viene cumpliendo con la meta fisica  en un87% , Ya que se tenia programado la ejecución de un 45,37% y se logro ejecutar el 39,59%</t>
    </r>
  </si>
  <si>
    <r>
      <t xml:space="preserve">JUNIO: </t>
    </r>
    <r>
      <rPr>
        <sz val="11"/>
        <color indexed="8"/>
        <rFont val="Calibri"/>
        <family val="2"/>
      </rPr>
      <t>No se presentó ninguna suspensión y se viene cumpliendo con la meta fisica  en un 100% , Ya que se tenia programado la ejecución de un 61,35% y se logro ejecutar el 68,83%</t>
    </r>
  </si>
  <si>
    <r>
      <t>JULIO:</t>
    </r>
    <r>
      <rPr>
        <sz val="11"/>
        <color indexed="8"/>
        <rFont val="Calibri"/>
        <family val="2"/>
      </rPr>
      <t xml:space="preserve"> No se presentó ninguna suspensión y se viene cumpliendo con la meta fisica  en un 95% , Ya que se tenia programado la ejecución de un 93% y se logro ejecutar el 88,21%</t>
    </r>
  </si>
  <si>
    <r>
      <t xml:space="preserve">AGOSTO: </t>
    </r>
    <r>
      <rPr>
        <sz val="11"/>
        <color indexed="8"/>
        <rFont val="Calibri"/>
        <family val="2"/>
      </rPr>
      <t>No se presentó ninguna suspensión y se viene cumpliendo con la meta fisica  en un 100% , Ya que se tenia programado la ejecución de un 84,07% y se logro ejecutar el 86,66% asi mismo la tendencia es que subió el indicador de efectividad y el de riesgos se mantuvo estable sin materializarce.</t>
    </r>
  </si>
  <si>
    <r>
      <t xml:space="preserve">SEPTIEMBRE: </t>
    </r>
    <r>
      <rPr>
        <sz val="11"/>
        <color indexed="8"/>
        <rFont val="Calibri"/>
        <family val="2"/>
      </rPr>
      <t>No se presentó ninguna suspensión y se viene cumpliendo con la meta fisica  en un 100% , Ya que se tenia programado la ejecución de un 88,85% y se logro ejecutar el 97,46% asi mismo la tendencia se mantuvo estable el indicador de efectividad y el de riesgos se mantuvo estable sin materializarce.</t>
    </r>
  </si>
  <si>
    <r>
      <t xml:space="preserve">OCTUBRE: </t>
    </r>
    <r>
      <rPr>
        <sz val="11"/>
        <color indexed="8"/>
        <rFont val="Calibri"/>
        <family val="2"/>
      </rPr>
      <t>No se presentó ninguna suspensión y se viene cumpliendo con la meta fisica  en un 100% , Ya que se tenia programado la ejecución de un 100% y se logro ejecutar el 100% asi mismo la tendencia se mantuvo estable el indicador de efectividad y el de riesgos se mantuvo estable sin materializarce.</t>
    </r>
  </si>
  <si>
    <r>
      <t>NOVIEMBRE</t>
    </r>
    <r>
      <rPr>
        <sz val="11"/>
        <color indexed="8"/>
        <rFont val="Calibri"/>
        <family val="2"/>
      </rPr>
      <t>: N.A. ya que el proyecto finalizó 31 de octubre de 2017.</t>
    </r>
  </si>
  <si>
    <r>
      <t xml:space="preserve">DICIEMBRE:  </t>
    </r>
    <r>
      <rPr>
        <sz val="11"/>
        <color indexed="8"/>
        <rFont val="Calibri"/>
        <family val="2"/>
      </rPr>
      <t xml:space="preserve"> N.A. ya que el proyecto finalizó 31 de octubre de 2017.</t>
    </r>
  </si>
  <si>
    <t>PERIODO A EVALUAR(AÑO):  2017</t>
  </si>
  <si>
    <t>PROCESO: Educación Ambiental y Participación Ciudadana</t>
  </si>
  <si>
    <t>RESPONSABLE: Subdirectora de Educación Ambiental</t>
  </si>
  <si>
    <t>AREA: Subdirección de Educación Ambiental</t>
  </si>
  <si>
    <t xml:space="preserve">OBJETIVO: Implementar las estrategias de educación ambiental definidas en el Plan de Acción Institucional acorde con la Política Nacional de Educación Ambiental y las demás disposiciones legales vigentes, que contribuyan a la transformación de cultura para el desarrollo sostenible de los recursos naturales en el departamento del Magdalena.
</t>
  </si>
  <si>
    <t>Eficacia en la implementación de los CIDEA</t>
  </si>
  <si>
    <t>Medir el cumplimiento de la conformación  de los CIDEA</t>
  </si>
  <si>
    <t>Número de entes territoriales asesorados en CIDEA  x 100  /Número de entes territoriales programdos en el PAI</t>
  </si>
  <si>
    <t>2 CIDEA anual</t>
  </si>
  <si>
    <t>0  CIDEA AL AÑO</t>
  </si>
  <si>
    <t>Porcentaje</t>
  </si>
  <si>
    <t>Carpeta de CIDEA del archivo de gestión de Educación Ambiental/PAI vigente.</t>
  </si>
  <si>
    <t>Subdireccion de educación ambiental</t>
  </si>
  <si>
    <t>DISMINUYÓ</t>
  </si>
  <si>
    <t>Eficacia del cumplimiento de apoyo técnico a los PRAE</t>
  </si>
  <si>
    <t>Medir el cumplimiento de la ejecución del PRAE/ Medir el apoyo técnico a los PRAE</t>
  </si>
  <si>
    <t>Número de PRAE apoyados por la Corporación  x 100 /  Número de PRAE programados en el PAI</t>
  </si>
  <si>
    <t>5 PRAE anual</t>
  </si>
  <si>
    <t xml:space="preserve">0 PRAE  AL AÑO </t>
  </si>
  <si>
    <t>Carpeta de seguimiento a PRAE  del archivo de gestión de Educación Ambiental</t>
  </si>
  <si>
    <t>Eficacia del cumplimiento de apoyo técnico a los PROCEDA</t>
  </si>
  <si>
    <t>Medir  la eficacia de apoyo técnico a los PROCEDA</t>
  </si>
  <si>
    <t>Número de PROCEDA apoyados por la Corporación x 100 / Número de PROCEDA programados en el PAI</t>
  </si>
  <si>
    <t>5 PROCEDA anual</t>
  </si>
  <si>
    <t>0 PROCEDA AL AÑO</t>
  </si>
  <si>
    <t>Carpeta de seguimiento a PROCEDA  del archivo de gestión de Educación Ambiental</t>
  </si>
  <si>
    <r>
      <t xml:space="preserve">Eficacia en la vinculación de Promotores Ambiental
</t>
    </r>
    <r>
      <rPr>
        <sz val="8"/>
        <rFont val="Calibri"/>
        <family val="2"/>
      </rPr>
      <t>*Entiendase por promotores vinculados; los lideres voluntarios en el tema ambiental que cumplen función como ejes articuladores entre la entidad y la comunidad.</t>
    </r>
  </si>
  <si>
    <t>Conocer el voluntariado en la parte ambiental a fin de entrenarlos y empoderarlos en diferentes temas ambientales</t>
  </si>
  <si>
    <t>Número de Promotores Ambientales vinculados a procesos educativos ambientales x 100 / Número de Promotores Ambientales programados en el PAI</t>
  </si>
  <si>
    <t>50 Promotores anual</t>
  </si>
  <si>
    <t>0 Promotores Al año</t>
  </si>
  <si>
    <t>Carpeta de Promotores Ambientas vinculados del archivo de gestión de Educación Ambiental/PAI vigente.</t>
  </si>
  <si>
    <t>Eficacia en la ejecución total de acciones en Educación Ambiental (Resolución No 667  de 2016 Minambiente)</t>
  </si>
  <si>
    <t>Medir la eficacia en la ejecución de acciones de Educación Ambiental</t>
  </si>
  <si>
    <t>a(ejecución de accion 1 relacionada con la educación ambiental, en el tiempo t-) + b (ejecución de acción 2 relacionada con la educación ambiental, en el tiempo t) + n (ejecución de acción n relacionada con la educación ambiental, en el tiempo t)</t>
  </si>
  <si>
    <t>100% anual</t>
  </si>
  <si>
    <t>PAI viegente.</t>
  </si>
  <si>
    <t>Efectividad en la ejecución presupuestal de acciones relacionadas con la educación ambiental en el año t (Resolución 667 de 2016 Minambiente)</t>
  </si>
  <si>
    <t>Medir la efecctividad en la ejecución presupuestal de acciones relacionadas con la educación ambiental</t>
  </si>
  <si>
    <t>Compromisos correspondientes a la acción i en educación ambiental en el año t / presupuesto definitivo a la acción i en educación ambiental en el año t</t>
  </si>
  <si>
    <t>Presupuesto de actividades de educación ambiental  de vigencia anual</t>
  </si>
  <si>
    <r>
      <rPr>
        <b/>
        <sz val="10"/>
        <rFont val="Calibri"/>
        <family val="2"/>
      </rPr>
      <t>Diciembre de 2017</t>
    </r>
    <r>
      <rPr>
        <sz val="10"/>
        <rFont val="Calibri"/>
        <family val="2"/>
      </rPr>
      <t xml:space="preserve">
En cuanto a la asesoría en la conformación de los </t>
    </r>
    <r>
      <rPr>
        <b/>
        <sz val="10"/>
        <rFont val="Calibri"/>
        <family val="2"/>
      </rPr>
      <t>CIDEA</t>
    </r>
    <r>
      <rPr>
        <sz val="10"/>
        <rFont val="Calibri"/>
        <family val="2"/>
      </rPr>
      <t xml:space="preserve"> Municipales, fue aprobado mediante Acuerdo del Concejo Municipal, los Comités Técnicos Interinstitucionales para la Educación Ambiental (CIDEA) de los Municipios de Sitio Nuevo, Ciénaga y Tenerife, logrando superar la meta institucional y del proceso en un 50%, toda vez que la meta era la asesoria en la conformación de dos (2) CIDEAS.
El resultado de este indicador </t>
    </r>
    <r>
      <rPr>
        <b/>
        <sz val="10"/>
        <rFont val="Calibri"/>
        <family val="2"/>
      </rPr>
      <t>(PRAE)</t>
    </r>
    <r>
      <rPr>
        <sz val="10"/>
        <rFont val="Calibri"/>
        <family val="2"/>
      </rPr>
      <t xml:space="preserve"> obedece  a que se ejecutó un convenio firmado en el 2016, se formaron a miembros de la comunidad educativa de tres Instituciones y actores sociales de las Ciénagas de Cerro de San Antonio y Don Alonso, en los Municipios de Concordia, Zapayán y Pivijay en la formulación y operativización de Proyectos Ambientales Escolares (PRAE). Para la formulación y ejecución de los PRAE, se realizaron tres ciclos de talleres, un primer taller contó con un total de 87 participantes por los tres establecimientos entre docentes, estudiantes y comunidad educativa, momento en el que se iba a realizar la lectura contextual para así definir la estructura de contenidos del PRAE. El segundo ciclo de talleres obtuvo la participación de 62 personas, el cual tenía como objetivo llevar a cabo la interpretación del sistema ambiental y del problema ambiental susceptible de incorporar en el currículo de las Instituciones Educativas. Por último, el tercer taller contó con la participación de 61 personas con la finalidad de construir con la comunidad educativa de manera participativa las líneas base del proyecto. Municipio de Concordia Contaminación de la Ciénaga del Cerro de San Antonio debido al manejo inadecuado del recurso hídrico por parte de los pobladores del Municipio de Concordia Magdalena.  Municipio de Zapayán Hacia la generación de procesos educativos orientados a la construcción de una cultura de preservación de la hicotea en la Ciénaga de Zapayán. Municipio de Pivijay-Media Luna Alternativas educativas para la conservación de la fauna silvestre en la Ciénaga Grande de Santa Marta, Media Luna, Municipio de Pivijay. Dentro de los resultados arrojados con la ejecución de estos PRAE destacamos que las instituciones educativas de Media Luna y Zapayán, obtuvieron una estructura física y dotación requerida; para continuar con la incubación de huevos, cría y manejo de las Hicoteas para su liberación en la Ciénaga de Don Alonso y Zapayán respectivamente, en la Institución Educativa de Concordia con el fin de disminuir la producción de residuos sólidos (bolsas plásticas de agua) en el plantel, se doto a estudiantes con termos de agua y se instaló un sistema de recolección de aguas lluvias. Esto resultado demuestra el cumplimiento de la meta definida tanto en el proceso como en el POAI 2017.
Para la formulación y ejecución de los </t>
    </r>
    <r>
      <rPr>
        <b/>
        <sz val="10"/>
        <rFont val="Calibri"/>
        <family val="2"/>
      </rPr>
      <t>PROCEDA,</t>
    </r>
    <r>
      <rPr>
        <sz val="10"/>
        <rFont val="Calibri"/>
        <family val="2"/>
      </rPr>
      <t xml:space="preserve"> se desarrollaron tres ciclos de talleres, el primero a cabo con 66 personas de la comunidad civil y el objetivo consistía en el reconocimiento contextual y ambiental de sus territorios, un segundo taller con 60 personas de los tres municipios, con el objeto de estructurar el PROCEDA y realizar el reconocimiento del territorio. Para finalizar, un tercer taller con 55 participantes con la finalidad de construir la propuesta de intervención comunitaria. Dentro de los resultados arrojados con la ejecución de estos PROCEDA destacamos la existencia de un comité comprometido con la ejecución del proyecto, y para la posterior reforestación de las ciénagas que garantiza la continuidad de estas iniciativas, además de dejar tres viveros instalados y dotados con materiales y herramientas necesarias para la puesta en marcha del PROCEDA, lo cual garantiza el sitio de producción de las especies nativas que se quieren recuperar para repoblar las Ciénagas. Esta gestión permitió alcanzar la meta del 100% al desarrollar los cinco (5) procedas.
Durante la vigencia 2017, Corpamag, con el apoyo del SENA Regional Magdalena, realizó en el corregimiento de Nueva Venecia, Ciénaga Grande de Santa Marta, el primer curso de Formulación de Proyectos, con la participación de 139 personas entre ellas la Red de Jóvenes y adultos con quienes se conformó el grupo de </t>
    </r>
    <r>
      <rPr>
        <b/>
        <sz val="10"/>
        <rFont val="Calibri"/>
        <family val="2"/>
      </rPr>
      <t>Promotores</t>
    </r>
    <r>
      <rPr>
        <sz val="10"/>
        <rFont val="Calibri"/>
        <family val="2"/>
      </rPr>
      <t xml:space="preserve"> Ambientales Comunitarios y se articuló a los PROCEDA para mejorar los problemas educativo ambientales del territorio. Por su parte, en la presente anualidad la Subdirección de Educación Ambiental y Participación Ciudadana vinculó 50 promotores ambientales, los cuales son los ejes articuladores de las estrategias de educación ambiental, y tienen como función el desarrollo proyectos y programas de apoyo a sus comunidades.</t>
    </r>
  </si>
  <si>
    <r>
      <t>PERIODO A EVALUAR(AÑO)</t>
    </r>
    <r>
      <rPr>
        <sz val="10"/>
        <rFont val="Arial"/>
        <family val="2"/>
      </rPr>
      <t>:</t>
    </r>
    <r>
      <rPr>
        <b/>
        <sz val="10"/>
        <rFont val="Arial"/>
        <family val="2"/>
      </rPr>
      <t xml:space="preserve"> </t>
    </r>
    <r>
      <rPr>
        <sz val="10"/>
        <rFont val="Arial"/>
        <family val="2"/>
      </rPr>
      <t>2017</t>
    </r>
  </si>
  <si>
    <t>PROCESO: GESTIÓN DE TECNOLOGIAS DE INFORMACIÓN Y LAS COMUNICACIONES</t>
  </si>
  <si>
    <t>AREA: SECRETARIA GENERAL - GRUPO TECNOLOGIA DE LA INFORMACION Y LAS COMUNICACIONES</t>
  </si>
  <si>
    <t>Cumplimiento del Esquema de Actualización de Información en la Página Web</t>
  </si>
  <si>
    <t>Número Ítems Totalmente Actualizadas / Número de Ítems Totales x 100</t>
  </si>
  <si>
    <t xml:space="preserve">Semestral </t>
  </si>
  <si>
    <t xml:space="preserve"> &gt;80%</t>
  </si>
  <si>
    <t xml:space="preserve"> &gt;70% 
y 
&lt;80%</t>
  </si>
  <si>
    <t>Correos electrónicos de solicitud - Página Web actualizada</t>
  </si>
  <si>
    <t>Coordinador Grupo TIC</t>
  </si>
  <si>
    <t>Porcentajes de ejecución de los proyectos en implementación</t>
  </si>
  <si>
    <t>Controlar la ejecución de los proyectos</t>
  </si>
  <si>
    <t xml:space="preserve">Tiempo Real de Ejecución / Tiempo Programado </t>
  </si>
  <si>
    <t>Hasta 1,5</t>
  </si>
  <si>
    <t>&gt;1,5</t>
  </si>
  <si>
    <t>&gt;0,95 
y
&lt;1,40</t>
  </si>
  <si>
    <t>Unidad</t>
  </si>
  <si>
    <t>Registro de seguimiento a proyectos e informe de contratos</t>
  </si>
  <si>
    <t>Porcentajes de ejecución de los planes</t>
  </si>
  <si>
    <t>Controlar la ejecución de los planes</t>
  </si>
  <si>
    <t>Actividades Ejecutadas / Actividades Programadas</t>
  </si>
  <si>
    <t>Informes de seguimiento de los planes</t>
  </si>
  <si>
    <t>Cumplimiento del Cronograma de Mantenimientos Preventivos</t>
  </si>
  <si>
    <t xml:space="preserve">Controlar la prevención de riesgos de daños de los equipos evitando riesgos de daños </t>
  </si>
  <si>
    <t>100 * Número de Mantenimientos Preventivos Realizados / Número de Mantenimientos Preventivos Programados</t>
  </si>
  <si>
    <t>&lt;100%</t>
  </si>
  <si>
    <t>de Control de Mantenimientos Preventivos</t>
  </si>
  <si>
    <t>Tecnico Gr. 10 Grupo TIC</t>
  </si>
  <si>
    <t>Mantenimientos Correctivos por fallar de Hardware o Software</t>
  </si>
  <si>
    <t xml:space="preserve">Garantizar el sevicio rápido, oportuno y eficaz, e identificar necesidades controlar el remplazo y baja de equipos o dispósitivos </t>
  </si>
  <si>
    <t>Número de Mantenimientos Correctivos Realizados por fallas de hardware o software</t>
  </si>
  <si>
    <t>&lt;10</t>
  </si>
  <si>
    <t>&gt;11</t>
  </si>
  <si>
    <t>Tablero de control de Servicios de TI.</t>
  </si>
  <si>
    <t>Atención de Solicitudes</t>
  </si>
  <si>
    <t xml:space="preserve">Controlar la gestión de servicios de TIC </t>
  </si>
  <si>
    <t>100 * Número de Solicitudes Atendidas / Número de Solicitudes Recibidas</t>
  </si>
  <si>
    <t>&lt; 85%</t>
  </si>
  <si>
    <t>&gt;86%
y
&lt;99%</t>
  </si>
  <si>
    <t>Satisfacción de los usuarios de los servicios informático</t>
  </si>
  <si>
    <t>Evaluar la conformidad de los servicios y la satisfacción de los clientes</t>
  </si>
  <si>
    <t>Satisfacción usuarios de los servicios informático / Total de usuarios de los servicios informático encuestado</t>
  </si>
  <si>
    <t>&lt;85%</t>
  </si>
  <si>
    <t>&lt;90</t>
  </si>
  <si>
    <t>Encuestas de satisfacción</t>
  </si>
  <si>
    <t>Cumplimiento del Plan de Gestión de la Seguridad de la Información</t>
  </si>
  <si>
    <t>Controlar la ejecución de los planes SGSI</t>
  </si>
  <si>
    <t>Porcentaje de Ejecución Esperada / Porcentaje de Ejecución Real</t>
  </si>
  <si>
    <t>&lt;75%</t>
  </si>
  <si>
    <t>&gt;76%
y
&lt;95%</t>
  </si>
  <si>
    <t>Mapa de Implementación Anual</t>
  </si>
  <si>
    <t>Profesional Universitario Gr 09</t>
  </si>
  <si>
    <t>PROCESO: Evaluación, Seguimiento y Mejora</t>
  </si>
  <si>
    <t>RESPONSABLE: Dirección General / Jefe de la Oficina de Planeación</t>
  </si>
  <si>
    <t>AREA: Dirección General / Jefe de la Oficina de Planeación</t>
  </si>
  <si>
    <t>OBJETIVO: Realizar seguimiento y evaluación a la eficacia, eficiencia y efectividad de los procesos de la entidad con el fin de tomar acciones que permitan lograr el mejoramiento continuo de los Sistemas de Gestión Integrado y Sistema de Gestión de la Calidad del Laboratorio Ambiental (NTC ISO/IEC 17025).</t>
  </si>
  <si>
    <t>Eficacia del cumplimiento de las auditorías</t>
  </si>
  <si>
    <t>No. de auditorías realizadas / No. de auditorías programadas x 100</t>
  </si>
  <si>
    <t>&lt; 100%</t>
  </si>
  <si>
    <t>Programa de auditorias internas / Plan de auditorias / Informes de auditorias internas</t>
  </si>
  <si>
    <t>Profesional Especializado de la Oficina de Planeación</t>
  </si>
  <si>
    <t>Cumplió meta</t>
  </si>
  <si>
    <t>Cumplimiento del objetivo del programa de auditoria interna</t>
  </si>
  <si>
    <t>Si o No</t>
  </si>
  <si>
    <t>Si</t>
  </si>
  <si>
    <t xml:space="preserve"> = NO</t>
  </si>
  <si>
    <t>Cualitativo</t>
  </si>
  <si>
    <t>SI</t>
  </si>
  <si>
    <t>Eficacia de seguimiento de Control Interno</t>
  </si>
  <si>
    <t>Numero de informes a la gestión elaborados/ Total de numero de informe programado x100</t>
  </si>
  <si>
    <t>No aplica</t>
  </si>
  <si>
    <t>Envio de informes de seguimiento SIRECI</t>
  </si>
  <si>
    <t>Asesor de Dirección de Control interno</t>
  </si>
  <si>
    <t>Para el primer indicador se cumplio la meta el 14 de julio del presente año mediante contrato suscrito N° 087 de 2017- con IDEA CONSULTORES &amp; ASESORES.  Los auditores de la firma IDEAS identifico 92 hallazgos de los cuales 48 clasificados como no confomidades y 44 oportunidades de mejoras, identificó y gestionó oportunamente los riesgos tales como: Riesgo de que los auditores internos presenten imposibilidad de cumplir con el cronograma propuesto, riesgos de no realizar algunas auditorias por incovenientes en los desplazamientos de los auditores. Se auditaron los trece (13) procesos  incluidos los cinco ecosistemas con base en la normas ISO 9001:2015, NTC GP 1000:2009, MECI 1000:2014 y los demas inherentes a la Corporación  (Requisitos Legales) y los incluidos en el programa.
Para el segundo indicador se cumplió con el objetivo de la auditoria el cual tuvo las siguientes conclusiones de auditorias registradas en dicho informes fueron:
1. Los hallazgos de las audotorias de Corpamag 2017,  se evidenciaron y documentación dentro de los presupuestos fijados en los criterios, alcance y objetivos  del programa de auditoría, lo que refleja que el proceso auditor es conforme con los requisitos del proceso y de la norma internacional ISO 19011:2012.
2. A la luz de los hallazgoregistrados en el informe aquí enunciados, todos y cada uno están debidamente documentados y soportados con evidencias objetivas, las cuales no admiten duda, ambigûedad o discusión alguna.
3. Bien es cierto que el SGI está debidamente estructurado e implementado, la etapa de transición hacia la versión 2015 de la Norma Internacional ISO 9001 debe continuar fortaleciéndose, haciendo visible los nuevos requisitos, tales como el liderazgo, el contexto de la entidad, el pensamiento basado en riesgos, y un mayor compromiso con la satisfacción de los requisitos de los usuarios y paartes interesadas.
4. Es evidente que el SGI constituye un importante reto para la alta dirección y todos los equipos, lo que permitirá la mejora  continua una vez se implementen los respectivos planes de mejoramiento dnetro de los terminos racionales. Es el MEJORAMIENTO en los procesos lo que se garantiza la eficacia, eficiencia y efectividad de este gran esfuerzo que pondrá a CORPAMAG en niveles de gestión importantes, bajo estandares internacionales.</t>
  </si>
  <si>
    <t>u</t>
  </si>
  <si>
    <r>
      <t>PERIODO A EVALUAR(AÑO): ENE</t>
    </r>
    <r>
      <rPr>
        <sz val="10"/>
        <rFont val="Arial"/>
        <family val="2"/>
      </rPr>
      <t>-DIC 2017</t>
    </r>
  </si>
  <si>
    <r>
      <t>PROCESO:</t>
    </r>
    <r>
      <rPr>
        <sz val="10"/>
        <rFont val="Arial"/>
        <family val="2"/>
      </rPr>
      <t xml:space="preserve"> Planificación Estratégica Corporativa y Ambiental </t>
    </r>
  </si>
  <si>
    <r>
      <t xml:space="preserve">RESPONSABLE: </t>
    </r>
    <r>
      <rPr>
        <sz val="10"/>
        <rFont val="Arial"/>
        <family val="2"/>
      </rPr>
      <t>Jefe Oficina de Planeación</t>
    </r>
  </si>
  <si>
    <r>
      <t xml:space="preserve">AREA: </t>
    </r>
    <r>
      <rPr>
        <sz val="10"/>
        <rFont val="Arial"/>
        <family val="2"/>
      </rPr>
      <t xml:space="preserve">Oficina de Planeación </t>
    </r>
  </si>
  <si>
    <r>
      <t>OBJETIVO:</t>
    </r>
    <r>
      <rPr>
        <sz val="10"/>
        <rFont val="Arial"/>
        <family val="2"/>
      </rPr>
      <t xml:space="preserve"> Formular y realizar seguimiento a las estrategias institucionales de corto, mediano y largo plazo para el cumplimiento de las políticas y normatividad vigentes que contribuyan a la sostenibilidad ambiental del departamento del Magdalena.</t>
    </r>
  </si>
  <si>
    <t xml:space="preserve">Eficacia Cumplimiento
de meta física Anual
</t>
  </si>
  <si>
    <t>Medir el cumplimiento promedio de las metas físicas del Plan de Accion, para el periodo evaluado.</t>
  </si>
  <si>
    <t>Sumatoria del % de Avance de programas del PAI / Número de programas del PAI</t>
  </si>
  <si>
    <t xml:space="preserve">51%-85% </t>
  </si>
  <si>
    <t xml:space="preserve"> Ejecución Fisica del 2016, Informe de Gestión 2016 </t>
  </si>
  <si>
    <t>Jefe y Profesional Universitario Gr 9 de Oficina de Planeación</t>
  </si>
  <si>
    <t>AUMENTÓ</t>
  </si>
  <si>
    <t>Eficacia-Cumplimiento  meta financiera anual para  inversión</t>
  </si>
  <si>
    <t>Presupuesto ejecutado inversión x 100/ Presupuesto apropiado inversión</t>
  </si>
  <si>
    <t xml:space="preserve"> Ejecución presupuestal del 2015, Informe de Gestión 2015 </t>
  </si>
  <si>
    <t>Porcentaje de la superficie de áreas protegidas regionales declaradas, homologadas o recategorizadas, inscritas en el RUNAP</t>
  </si>
  <si>
    <t xml:space="preserve">Medir la superficie en hectareas de las areas protegidas regionales, declaradas homologadas o recategorizadas inscritas en el RUNAP, con respecto a la meta de areas protegidas regionales definida en el plan de acción de la Corporación. Comprende las áreas protegidas tanto continentales como marinas, costeras e insulares. </t>
  </si>
  <si>
    <t>(Sumatoria de las Superficies de áreas protegidas regionales declaradas, homologadas o recategorizadas, inscritas en el RUNAP (ha), en el tiempo t. / Meta de áreas protegidas regionales declaradas, homologadas o recategorizadas, inscritas en el RUNAP (ha), en el tiempo t.) x 100</t>
  </si>
  <si>
    <t>100% (20.000 hectáreas)</t>
  </si>
  <si>
    <t>hectáreas)</t>
  </si>
  <si>
    <t>Matriz de seguimiento de la resolución 667 de 2016 "por la cual se establecen los indicadores mínimos de que trata el artículo 2.2.8.6.5.3 del decreto 1076 de 2015"</t>
  </si>
  <si>
    <t>Jefe  y Profesional Especializado Gr 17 de la Oficina de Planeación</t>
  </si>
  <si>
    <t>EN PROCESO</t>
  </si>
  <si>
    <t>Porcentaje de áreas protegidas con planes de manejo en ejecución  (Resolución N° 667 de 2016 MADS)</t>
  </si>
  <si>
    <t xml:space="preserve">Medir el cumplimiento de la corporación en cuanto a la realización de acciones dirigidas a la implementación de los planes de manejo de las areas protegidas, cuya adminsitración es responsabilidad de la autoridad ambiental. De esta manera, la Corporación contribuye a la ejecución a nivel regional de la política nacional de gestión de la biodiversidad y sus servicios ecosistémicos. </t>
  </si>
  <si>
    <t>(Sumatoria de áreas protegidas i con planes de manejo en ejecución, en el tiempo t / Sumatoria de áreas protegidas i cuya administración es responsabilidad de la Corporación Autónoma Regional, en el tiempo t.) * 100</t>
  </si>
  <si>
    <t>100% (1 proyecto)</t>
  </si>
  <si>
    <t>Cumplió con la meta</t>
  </si>
  <si>
    <t xml:space="preserve"> Porcentaje de avance en la formulación o ajuste de los Planes de Ordenación y Manejo de Cuencas (POMCAS), Planes de Manejo de Acuíferos (PMA) y Planes de Manejo de Microcuencas (PMM) priorizados por la Corporación.</t>
  </si>
  <si>
    <t>Medir el cumplimiento de las metas establecidas en relación con la formulación o ajuste de los Planes de Ordenación y Manejo de Cuencas (POMCAS), Planes de Manejo de Acuíferos (PMA) y Planes de Manejo de Microcuencas (PMM).</t>
  </si>
  <si>
    <t>Porcentaje de avance en la formulación de
los Planes de Ordenación y Manejo de
Cuencas (POMCAS), en el tiempo t.</t>
  </si>
  <si>
    <t>3 Planes de
Ordenación y
Manejo de
Cuencas
(POMCAS) en
formulación</t>
  </si>
  <si>
    <t>Jefe  y Profesional Especializado Gr 14 de la Oficina de Planeación</t>
  </si>
  <si>
    <t>Satisfacotorio</t>
  </si>
  <si>
    <r>
      <rPr>
        <b/>
        <sz val="11"/>
        <color indexed="8"/>
        <rFont val="Calibri"/>
        <family val="2"/>
      </rPr>
      <t xml:space="preserve">En el item 1:  </t>
    </r>
    <r>
      <rPr>
        <sz val="11"/>
        <color indexed="8"/>
        <rFont val="Calibri"/>
        <family val="2"/>
      </rPr>
      <t xml:space="preserve">El resultado del indicador anual fue del 90% con relación a la eficacia del cumplimiento de la meta fisica del año 2017, este indicador aumento con relación al año 2016 el cual fue del 70%. Al analizar las cifras del Avance Físico del Plan de Acción a corte 31 de Diciembre de 2017, se destaca la consecución de recursos a nivel nacional para la ejecución de los proyectos: “Restauración ambiental de los caños El Burro y El Salado como aporte a la recuperación del Ecosistema de la C.G.S.M., departamento del Magdalena”, “Diseño y construcción de obras de mitigación y control de inundaciones en zonas de influencia de los distritos de riego de Usoaracataca y Usotucurinca en el departamento del Magdalena, a través del mantenimiento de drenajes naturales” y “Construcción de canales laterales y mantenimiento de los dos primeros kilómetros al caño clarín nuevo para mejorar las condiciones ambientales en el VIPIS”.la presente vigencia.
</t>
    </r>
    <r>
      <rPr>
        <b/>
        <sz val="11"/>
        <color indexed="8"/>
        <rFont val="Calibri"/>
        <family val="2"/>
      </rPr>
      <t xml:space="preserve">En el item 2: </t>
    </r>
    <r>
      <rPr>
        <sz val="11"/>
        <color indexed="8"/>
        <rFont val="Calibri"/>
        <family val="2"/>
      </rPr>
      <t xml:space="preserve">El resultado fue del 94%, aumento con relación al año 2016 el cual fue del 86%, El presupuesto total de gastos de CORPAMAG a corte 31 de Diciembre de 2017, fue de $84.584 millones de pesos de los cuales se han ejecutado recursos por valor de $79.190 millones de pesos, lo que representa un porcentaje de ejecución del 94%, así mismo sobre el total ejecutado se efectuaron pagos por valor de $ 31.492 millones de pesos.
</t>
    </r>
    <r>
      <rPr>
        <b/>
        <sz val="11"/>
        <color indexed="8"/>
        <rFont val="Calibri"/>
        <family val="2"/>
      </rPr>
      <t>En el item 3</t>
    </r>
    <r>
      <rPr>
        <sz val="11"/>
        <color indexed="8"/>
        <rFont val="Calibri"/>
        <family val="2"/>
      </rPr>
      <t xml:space="preserve">: Para el cumplimiento de este indicador, el Director de CORPAMAG y el Director de CORPOCESAR, firmaron convenio interadministrativo, por valor de 900 millones de pesos, con el objeto de: “Aunar esfuerzos técnicos, administrativos y económicos para la realización de actividades concernientes al proceso de declaración del Complejo de Humedal de Zapatosa como área protegida, de acuerdo a lo establecido en Resolución 1125 de 2015 del Ministerio de Ambiente y Desarrollo Sostenible”, su meta esta contemplada para la vigencia 2019.
</t>
    </r>
    <r>
      <rPr>
        <b/>
        <sz val="11"/>
        <color indexed="8"/>
        <rFont val="Calibri"/>
        <family val="2"/>
      </rPr>
      <t>En el item 4</t>
    </r>
    <r>
      <rPr>
        <sz val="11"/>
        <color indexed="8"/>
        <rFont val="Calibri"/>
        <family val="2"/>
      </rPr>
      <t xml:space="preserve">: En la vigencia 2017 se ejecutarón acciones en el marco del Plan de Acción del área protegida Complejo Cenagoso de Zárate-Malibú-Veladero, se llevó a cabo una concertación con la comunidad de Cerro Grande, en el municipio de Plato, donde se plantearon las diferentes problemáticas, soluciones y donde se concertó la propuesta de proyecto integral, que apunta a varios programas contemplados en el Plan de Accion Instuicional – PAI 2016-2019 de Corpamag.
</t>
    </r>
    <r>
      <rPr>
        <b/>
        <sz val="11"/>
        <color indexed="8"/>
        <rFont val="Calibri"/>
        <family val="2"/>
      </rPr>
      <t>En el item 5:</t>
    </r>
    <r>
      <rPr>
        <sz val="11"/>
        <color indexed="8"/>
        <rFont val="Calibri"/>
        <family val="2"/>
      </rPr>
      <t xml:space="preserve"> El avance en la formulación de los POMCAS a corte 31 de diciembre de 2017 fue del 95%. Actualmente los POMCAS, se encuentran en la fase de publicación, en la que los actores involucrados y todos los interesados pueden realizar las observaciones correspondientes, así mismo, los informes finales de todas las fases (aprestamiento, diagnóstico, prospectiva y zonificación y formulación) pueden ser descargados de la página web de la Corporación.
</t>
    </r>
  </si>
  <si>
    <t>PROCESO: GESTION DE CONTRATACION</t>
  </si>
  <si>
    <t>AREA: Contratacion.</t>
  </si>
  <si>
    <t>OBJETIVO: Adquirir los bienes y servicios inherentes al cumplimiento de la función de la Corporación mediante cualquier modalidad de contratación, convenio, concesión o provisión, garantizando la eficiencia y transparencia administrativa y propendiendo por la sostenibilidad ambiental.</t>
  </si>
  <si>
    <t>Incumplimiento de Contrato</t>
  </si>
  <si>
    <t xml:space="preserve">Identificar las causas para evitar la ocurrencia del incumplimiento de contrato. </t>
  </si>
  <si>
    <t># de Actuaciones Administrativas/# de contratos Celebrados.</t>
  </si>
  <si>
    <t>6 meses</t>
  </si>
  <si>
    <t>entre el 80 y 100%</t>
  </si>
  <si>
    <t>SECOP</t>
  </si>
  <si>
    <t>Profesional especializado Gr 19</t>
  </si>
  <si>
    <r>
      <t xml:space="preserve">RESPONSABLE: </t>
    </r>
    <r>
      <rPr>
        <sz val="10"/>
        <rFont val="Arial"/>
        <family val="2"/>
      </rPr>
      <t>Coordinadora Grupo de Tecnología de la Información y las comunicaciones</t>
    </r>
  </si>
  <si>
    <r>
      <t>OBJETIVO:</t>
    </r>
    <r>
      <rPr>
        <sz val="10"/>
        <rFont val="Arial"/>
        <family val="2"/>
      </rPr>
      <t xml:space="preserve"> Implementar soluciones tecnológicas para optimizar los procesos y procedimientos de la Corporación, de acuerdo a las políticas y estrategias nacionales, sectoriales e institucionales, siguiendo los lineamientos del Ministerio de Tecnologías de la Información y las Comunicaciones.</t>
    </r>
  </si>
  <si>
    <t xml:space="preserve">Controlar la gestión de implementación de la estrategia GEL en cuento a TIC para la gestión </t>
  </si>
  <si>
    <t>&gt;95% 
y
&lt;100%</t>
  </si>
  <si>
    <r>
      <rPr>
        <b/>
        <sz val="13"/>
        <color theme="1"/>
        <rFont val="Calibri"/>
        <family val="2"/>
        <scheme val="minor"/>
      </rPr>
      <t xml:space="preserve">Cumplimiento del Esquema de Actualización de Información en la Página Web: </t>
    </r>
    <r>
      <rPr>
        <sz val="13"/>
        <color theme="1"/>
        <rFont val="Calibri"/>
        <family val="2"/>
        <scheme val="minor"/>
      </rPr>
      <t xml:space="preserve">El esquema de publicación es revisado continuamente y mejorado su estado de cumplimiento
</t>
    </r>
    <r>
      <rPr>
        <b/>
        <sz val="13"/>
        <color theme="1"/>
        <rFont val="Calibri"/>
        <family val="2"/>
        <scheme val="minor"/>
      </rPr>
      <t>Porcentajes de ejecución de los proyectos en implementación:</t>
    </r>
    <r>
      <rPr>
        <sz val="13"/>
        <color theme="1"/>
        <rFont val="Calibri"/>
        <family val="2"/>
        <scheme val="minor"/>
      </rPr>
      <t xml:space="preserve"> Se implementó el proyecto de actualización de página Web y el proyecto de renovación tecnológica, el cual se llevó hasta el proceso de compra
</t>
    </r>
    <r>
      <rPr>
        <b/>
        <sz val="13"/>
        <color theme="1"/>
        <rFont val="Calibri"/>
        <family val="2"/>
        <scheme val="minor"/>
      </rPr>
      <t>Porcentajes de ejecución de los planes:</t>
    </r>
    <r>
      <rPr>
        <sz val="13"/>
        <color theme="1"/>
        <rFont val="Calibri"/>
        <family val="2"/>
        <scheme val="minor"/>
      </rPr>
      <t xml:space="preserve"> Los planes se ejecutaron en un 80%, quedando pendiente la gestión de documentación del Modelo de Seguridad de la Información, del cual se cuentan con algunos avances no documentados
</t>
    </r>
    <r>
      <rPr>
        <b/>
        <sz val="13"/>
        <color theme="1"/>
        <rFont val="Calibri"/>
        <family val="2"/>
        <scheme val="minor"/>
      </rPr>
      <t>Cumplimiento del Cronograma de Mantenimientos Preventivos:</t>
    </r>
    <r>
      <rPr>
        <sz val="13"/>
        <color theme="1"/>
        <rFont val="Calibri"/>
        <family val="2"/>
        <scheme val="minor"/>
      </rPr>
      <t xml:space="preserve"> No aplica en el periodo
</t>
    </r>
    <r>
      <rPr>
        <b/>
        <sz val="13"/>
        <color theme="1"/>
        <rFont val="Calibri"/>
        <family val="2"/>
        <scheme val="minor"/>
      </rPr>
      <t xml:space="preserve">Mantenimientos Correctivos por fallar de Hardware o Software: </t>
    </r>
    <r>
      <rPr>
        <sz val="13"/>
        <color theme="1"/>
        <rFont val="Calibri"/>
        <family val="2"/>
        <scheme val="minor"/>
      </rPr>
      <t xml:space="preserve">Los mantenimientos correctivos fueron ejecutados al 100%, sin percances
</t>
    </r>
    <r>
      <rPr>
        <b/>
        <sz val="13"/>
        <color theme="1"/>
        <rFont val="Calibri"/>
        <family val="2"/>
        <scheme val="minor"/>
      </rPr>
      <t xml:space="preserve">Atención de Solicitudes: </t>
    </r>
    <r>
      <rPr>
        <sz val="13"/>
        <color theme="1"/>
        <rFont val="Calibri"/>
        <family val="2"/>
        <scheme val="minor"/>
      </rPr>
      <t xml:space="preserve">Las solicitudes fueron atendidas conforme llegaron, sin embargo algunos mantenimientos correctivos que dependian de servicios externos demoraron en ser atendidos.
</t>
    </r>
    <r>
      <rPr>
        <b/>
        <sz val="13"/>
        <color theme="1"/>
        <rFont val="Calibri"/>
        <family val="2"/>
        <scheme val="minor"/>
      </rPr>
      <t>Satisfacción de los usuarios de los servicios informático:</t>
    </r>
    <r>
      <rPr>
        <sz val="13"/>
        <color theme="1"/>
        <rFont val="Calibri"/>
        <family val="2"/>
        <scheme val="minor"/>
      </rPr>
      <t xml:space="preserve"> El indicador arrojó un promedio de satisfacción de usuario de 99% para el periodo 2017, Destacándose una baja considerable en el mes de julio, que repunto inmediatamente. Dado que no se obtuvo una observación respecto a la desmejora en la evaluación se analizaron los factores que pudieron conllevar a la misma, lo cual se reflejó en el repunte inmediato del siguiente mes.
</t>
    </r>
    <r>
      <rPr>
        <b/>
        <sz val="13"/>
        <color theme="1"/>
        <rFont val="Calibri"/>
        <family val="2"/>
        <scheme val="minor"/>
      </rPr>
      <t>Cumplimiento del Plan de Gestión de la Seguridad de la Información:</t>
    </r>
    <r>
      <rPr>
        <sz val="13"/>
        <color theme="1"/>
        <rFont val="Calibri"/>
        <family val="2"/>
        <scheme val="minor"/>
      </rPr>
      <t xml:space="preserve"> No aplica en el periodo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</si>
</sst>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1"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color theme="1"/>
      <name val="Calibri"/>
      <family val="2"/>
      <scheme val="minor"/>
    </font>
    <font>
      <b/>
      <sz val="10"/>
      <color theme="1"/>
      <name val="Calibri"/>
      <family val="2"/>
      <scheme val="minor"/>
    </font>
    <font>
      <b/>
      <sz val="9"/>
      <color indexed="81"/>
      <name val="Tahoma"/>
      <family val="2"/>
    </font>
    <font>
      <sz val="9"/>
      <color indexed="81"/>
      <name val="Tahoma"/>
      <family val="2"/>
    </font>
    <font>
      <b/>
      <sz val="11"/>
      <color indexed="8"/>
      <name val="Calibri"/>
      <family val="2"/>
    </font>
    <font>
      <sz val="10"/>
      <color indexed="8"/>
      <name val="Calibri"/>
      <family val="2"/>
    </font>
    <font>
      <sz val="9"/>
      <color indexed="8"/>
      <name val="Arial"/>
      <family val="2"/>
    </font>
    <font>
      <sz val="8"/>
      <color indexed="8"/>
      <name val="Calibri"/>
      <family val="2"/>
    </font>
    <font>
      <sz val="7"/>
      <color indexed="8"/>
      <name val="Calibri"/>
      <family val="2"/>
    </font>
    <font>
      <sz val="7"/>
      <color theme="1"/>
      <name val="Arial"/>
      <family val="2"/>
    </font>
    <font>
      <b/>
      <sz val="11"/>
      <name val="Calibri"/>
      <family val="2"/>
    </font>
    <font>
      <sz val="10"/>
      <name val="Calibri"/>
      <family val="2"/>
    </font>
    <font>
      <sz val="8"/>
      <name val="Calibri"/>
      <family val="2"/>
    </font>
    <font>
      <sz val="11"/>
      <name val="Calibri"/>
      <family val="2"/>
      <scheme val="minor"/>
    </font>
    <font>
      <sz val="9"/>
      <name val="Arial"/>
      <family val="2"/>
    </font>
    <font>
      <b/>
      <sz val="11"/>
      <name val="Calibri"/>
      <family val="2"/>
      <scheme val="minor"/>
    </font>
    <font>
      <sz val="10"/>
      <color theme="1"/>
      <name val="Calibri"/>
      <family val="2"/>
    </font>
    <font>
      <sz val="10"/>
      <name val="Calibri"/>
      <family val="2"/>
      <scheme val="minor"/>
    </font>
    <font>
      <sz val="10"/>
      <name val="Arial"/>
      <family val="2"/>
    </font>
    <font>
      <b/>
      <sz val="14"/>
      <name val="Arial"/>
      <family val="2"/>
    </font>
    <font>
      <sz val="14"/>
      <name val="Arial"/>
      <family val="2"/>
    </font>
    <font>
      <sz val="11"/>
      <color theme="1"/>
      <name val="Arial"/>
      <family val="2"/>
    </font>
    <font>
      <b/>
      <sz val="11"/>
      <color theme="1"/>
      <name val="Arial"/>
      <family val="2"/>
    </font>
    <font>
      <sz val="10"/>
      <color rgb="FFFF0000"/>
      <name val="Calibri"/>
      <family val="2"/>
      <scheme val="minor"/>
    </font>
    <font>
      <b/>
      <sz val="10"/>
      <color rgb="FF000000"/>
      <name val="Calibri"/>
      <family val="2"/>
    </font>
    <font>
      <sz val="10"/>
      <color rgb="FF000000"/>
      <name val="Calibri"/>
      <family val="2"/>
    </font>
    <font>
      <sz val="11"/>
      <name val="Calibri"/>
      <family val="2"/>
    </font>
    <font>
      <sz val="10"/>
      <color indexed="8"/>
      <name val="Arial"/>
      <family val="2"/>
    </font>
    <font>
      <b/>
      <sz val="10"/>
      <color indexed="8"/>
      <name val="Arial"/>
      <family val="2"/>
    </font>
    <font>
      <b/>
      <sz val="9"/>
      <color indexed="8"/>
      <name val="Tahoma"/>
      <family val="2"/>
    </font>
    <font>
      <sz val="9"/>
      <color indexed="8"/>
      <name val="Tahoma"/>
      <family val="2"/>
    </font>
    <font>
      <sz val="9"/>
      <color theme="1"/>
      <name val="Arial"/>
      <family val="2"/>
    </font>
    <font>
      <sz val="9"/>
      <color rgb="FF000000"/>
      <name val="Arial"/>
      <family val="2"/>
    </font>
    <font>
      <b/>
      <u/>
      <sz val="11"/>
      <color indexed="8"/>
      <name val="Calibri"/>
      <family val="2"/>
    </font>
    <font>
      <sz val="11"/>
      <color indexed="8"/>
      <name val="Calibri"/>
      <family val="2"/>
    </font>
    <font>
      <b/>
      <u/>
      <sz val="11"/>
      <color theme="1"/>
      <name val="Calibri"/>
      <family val="2"/>
      <scheme val="minor"/>
    </font>
    <font>
      <b/>
      <u/>
      <sz val="10"/>
      <color theme="1"/>
      <name val="Calibri"/>
      <family val="2"/>
      <scheme val="minor"/>
    </font>
    <font>
      <u/>
      <sz val="10"/>
      <color theme="1"/>
      <name val="Calibri"/>
      <family val="2"/>
      <scheme val="minor"/>
    </font>
    <font>
      <b/>
      <sz val="10"/>
      <name val="Calibri"/>
      <family val="2"/>
    </font>
    <font>
      <sz val="14"/>
      <color theme="1"/>
      <name val="Calibri"/>
      <family val="2"/>
      <scheme val="minor"/>
    </font>
    <font>
      <b/>
      <sz val="8"/>
      <name val="Arial"/>
      <family val="2"/>
    </font>
    <font>
      <sz val="8"/>
      <color theme="1"/>
      <name val="Calibri"/>
      <family val="2"/>
      <scheme val="minor"/>
    </font>
    <font>
      <sz val="13"/>
      <color theme="1"/>
      <name val="Calibri"/>
      <family val="2"/>
      <scheme val="minor"/>
    </font>
    <font>
      <b/>
      <sz val="13"/>
      <name val="Arial"/>
      <family val="2"/>
    </font>
    <font>
      <b/>
      <sz val="13"/>
      <color theme="1"/>
      <name val="Calibri"/>
      <family val="2"/>
      <scheme val="minor"/>
    </font>
    <font>
      <sz val="8"/>
      <color theme="1"/>
      <name val="Arial"/>
      <family val="2"/>
    </font>
    <font>
      <b/>
      <sz val="7"/>
      <color theme="1"/>
      <name val="Arial"/>
      <family val="2"/>
    </font>
  </fonts>
  <fills count="2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FCD5B4"/>
        <bgColor rgb="FF000000"/>
      </patternFill>
    </fill>
    <fill>
      <patternFill patternType="solid">
        <fgColor rgb="FFD8E4BC"/>
        <bgColor rgb="FF000000"/>
      </patternFill>
    </fill>
    <fill>
      <patternFill patternType="solid">
        <fgColor rgb="FFDDD9C4"/>
        <bgColor rgb="FF000000"/>
      </patternFill>
    </fill>
    <fill>
      <patternFill patternType="solid">
        <fgColor rgb="FFC5D9F1"/>
        <bgColor rgb="FF000000"/>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2"/>
        <bgColor indexed="64"/>
      </patternFill>
    </fill>
    <fill>
      <patternFill patternType="solid">
        <fgColor theme="4" tint="0.79998168889431442"/>
        <bgColor indexed="64"/>
      </patternFill>
    </fill>
    <fill>
      <patternFill patternType="solid">
        <fgColor theme="7" tint="0.59999389629810485"/>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471">
    <xf numFmtId="0" fontId="0" fillId="0" borderId="0" xfId="0"/>
    <xf numFmtId="0" fontId="4" fillId="0" borderId="0" xfId="0" applyFont="1" applyBorder="1" applyAlignment="1">
      <alignment wrapText="1"/>
    </xf>
    <xf numFmtId="0" fontId="4" fillId="0" borderId="0" xfId="0" applyFont="1" applyAlignment="1">
      <alignment wrapText="1"/>
    </xf>
    <xf numFmtId="0" fontId="3" fillId="2" borderId="4" xfId="0" applyFont="1" applyFill="1" applyBorder="1" applyAlignment="1" applyProtection="1">
      <alignment vertical="center" wrapText="1"/>
      <protection hidden="1"/>
    </xf>
    <xf numFmtId="0" fontId="3" fillId="2" borderId="0" xfId="0" applyFont="1" applyFill="1" applyBorder="1" applyAlignment="1" applyProtection="1">
      <alignment vertical="center" wrapText="1"/>
      <protection hidden="1"/>
    </xf>
    <xf numFmtId="0" fontId="3" fillId="2" borderId="5" xfId="0" applyFont="1" applyFill="1" applyBorder="1" applyAlignment="1" applyProtection="1">
      <alignment vertical="center" wrapText="1"/>
      <protection hidden="1"/>
    </xf>
    <xf numFmtId="0" fontId="3" fillId="2" borderId="6" xfId="0" applyFont="1" applyFill="1" applyBorder="1" applyAlignment="1" applyProtection="1">
      <alignment vertical="center" wrapText="1"/>
      <protection hidden="1"/>
    </xf>
    <xf numFmtId="0" fontId="3" fillId="2" borderId="7" xfId="0" applyFont="1" applyFill="1" applyBorder="1" applyAlignment="1" applyProtection="1">
      <alignment vertical="center" wrapText="1"/>
      <protection hidden="1"/>
    </xf>
    <xf numFmtId="0" fontId="3" fillId="2" borderId="8" xfId="0" applyFont="1" applyFill="1" applyBorder="1" applyAlignment="1" applyProtection="1">
      <alignment vertical="center" wrapText="1"/>
      <protection hidden="1"/>
    </xf>
    <xf numFmtId="0" fontId="3" fillId="3" borderId="14" xfId="0" applyFont="1" applyFill="1" applyBorder="1" applyAlignment="1" applyProtection="1">
      <alignment horizontal="center" vertical="center" wrapText="1"/>
      <protection hidden="1"/>
    </xf>
    <xf numFmtId="0" fontId="0" fillId="0" borderId="14" xfId="0" applyFont="1" applyBorder="1" applyAlignment="1">
      <alignment horizontal="center" vertical="center" wrapText="1"/>
    </xf>
    <xf numFmtId="9" fontId="1" fillId="0" borderId="14" xfId="1" applyFont="1" applyBorder="1" applyAlignment="1">
      <alignment horizontal="center" vertical="center" wrapText="1"/>
    </xf>
    <xf numFmtId="9" fontId="0" fillId="0" borderId="14" xfId="0" applyNumberFormat="1" applyFont="1" applyBorder="1" applyAlignment="1">
      <alignment horizontal="center" vertical="center" wrapText="1"/>
    </xf>
    <xf numFmtId="0" fontId="0" fillId="2" borderId="14" xfId="0" applyFont="1" applyFill="1" applyBorder="1" applyAlignment="1">
      <alignment horizontal="center" vertical="center" wrapText="1"/>
    </xf>
    <xf numFmtId="9" fontId="0" fillId="2" borderId="14" xfId="0" applyNumberFormat="1" applyFont="1" applyFill="1" applyBorder="1" applyAlignment="1">
      <alignment horizontal="center" vertical="center" wrapText="1"/>
    </xf>
    <xf numFmtId="9" fontId="4" fillId="2" borderId="14" xfId="1" applyNumberFormat="1" applyFont="1" applyFill="1" applyBorder="1" applyAlignment="1">
      <alignment horizontal="center" vertical="center" wrapText="1"/>
    </xf>
    <xf numFmtId="0" fontId="4" fillId="2" borderId="14"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Alignment="1">
      <alignment horizontal="center" vertical="center" wrapText="1"/>
    </xf>
    <xf numFmtId="0" fontId="4" fillId="0" borderId="14" xfId="0" applyFont="1" applyBorder="1" applyAlignment="1">
      <alignment horizontal="center" vertical="center" wrapText="1"/>
    </xf>
    <xf numFmtId="9" fontId="4" fillId="0" borderId="14" xfId="1"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4" fillId="0" borderId="17" xfId="0" applyFont="1" applyBorder="1" applyAlignment="1">
      <alignment wrapText="1"/>
    </xf>
    <xf numFmtId="0" fontId="4" fillId="0" borderId="0" xfId="0" applyFont="1" applyFill="1" applyBorder="1" applyAlignment="1">
      <alignment wrapText="1"/>
    </xf>
    <xf numFmtId="0" fontId="4" fillId="0" borderId="0" xfId="0" applyFont="1" applyFill="1" applyAlignment="1">
      <alignment wrapText="1"/>
    </xf>
    <xf numFmtId="0" fontId="3" fillId="4" borderId="14" xfId="0" applyFont="1" applyFill="1" applyBorder="1" applyAlignment="1" applyProtection="1">
      <alignment horizontal="center" vertical="center" wrapText="1"/>
      <protection hidden="1"/>
    </xf>
    <xf numFmtId="0" fontId="3" fillId="0" borderId="14" xfId="0" applyFont="1" applyFill="1" applyBorder="1" applyAlignment="1" applyProtection="1">
      <alignment horizontal="center" vertical="center" wrapText="1"/>
      <protection hidden="1"/>
    </xf>
    <xf numFmtId="0" fontId="8" fillId="0" borderId="14" xfId="0" applyFont="1" applyBorder="1" applyAlignment="1">
      <alignment horizontal="center" vertical="center"/>
    </xf>
    <xf numFmtId="0" fontId="8" fillId="0" borderId="14" xfId="0" applyFont="1" applyFill="1" applyBorder="1" applyAlignment="1">
      <alignment horizontal="center" vertical="center"/>
    </xf>
    <xf numFmtId="0" fontId="9" fillId="0" borderId="14"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0" fillId="0" borderId="14" xfId="0" applyFill="1" applyBorder="1" applyAlignment="1">
      <alignment vertical="center" wrapText="1"/>
    </xf>
    <xf numFmtId="9" fontId="8" fillId="0" borderId="14" xfId="0" applyNumberFormat="1" applyFont="1" applyFill="1" applyBorder="1" applyAlignment="1">
      <alignment horizontal="center" vertical="center" wrapText="1"/>
    </xf>
    <xf numFmtId="0" fontId="10" fillId="0" borderId="14" xfId="0" applyFont="1" applyFill="1" applyBorder="1" applyAlignment="1">
      <alignment horizontal="center" vertical="center" wrapText="1"/>
    </xf>
    <xf numFmtId="9" fontId="10" fillId="0" borderId="14" xfId="0" applyNumberFormat="1" applyFont="1" applyFill="1" applyBorder="1" applyAlignment="1">
      <alignment horizontal="center" vertical="center" wrapText="1"/>
    </xf>
    <xf numFmtId="0" fontId="2" fillId="0" borderId="14" xfId="0" applyFont="1" applyFill="1" applyBorder="1" applyAlignment="1">
      <alignment horizontal="center" vertical="center"/>
    </xf>
    <xf numFmtId="0" fontId="9" fillId="0" borderId="14" xfId="0" applyFont="1" applyFill="1" applyBorder="1" applyAlignment="1">
      <alignment vertical="center" wrapText="1"/>
    </xf>
    <xf numFmtId="0" fontId="0" fillId="0" borderId="14" xfId="0" applyFill="1" applyBorder="1" applyAlignment="1">
      <alignment horizontal="center" vertical="center" wrapText="1"/>
    </xf>
    <xf numFmtId="9" fontId="4" fillId="0" borderId="14" xfId="1" applyFont="1" applyFill="1" applyBorder="1" applyAlignment="1">
      <alignment horizontal="center" vertical="center" wrapText="1"/>
    </xf>
    <xf numFmtId="0" fontId="0" fillId="2" borderId="14" xfId="0" applyFill="1" applyBorder="1" applyAlignment="1">
      <alignment horizontal="center" vertical="center" wrapText="1"/>
    </xf>
    <xf numFmtId="0" fontId="4" fillId="2" borderId="14" xfId="0" applyFont="1" applyFill="1" applyBorder="1" applyAlignment="1">
      <alignment horizontal="center" wrapText="1"/>
    </xf>
    <xf numFmtId="0" fontId="4" fillId="0" borderId="14" xfId="0" applyFont="1" applyFill="1" applyBorder="1" applyAlignment="1">
      <alignment horizontal="center" vertical="center" wrapText="1"/>
    </xf>
    <xf numFmtId="0" fontId="4" fillId="0" borderId="14" xfId="0" applyFont="1" applyBorder="1" applyAlignment="1">
      <alignment vertical="center" wrapText="1"/>
    </xf>
    <xf numFmtId="2" fontId="0" fillId="0" borderId="14" xfId="0" applyNumberFormat="1" applyFill="1" applyBorder="1" applyAlignment="1">
      <alignment horizontal="center" vertical="center" wrapText="1"/>
    </xf>
    <xf numFmtId="0" fontId="3" fillId="8" borderId="14" xfId="0" applyFont="1" applyFill="1" applyBorder="1" applyAlignment="1" applyProtection="1">
      <alignment horizontal="center" vertical="center" wrapText="1"/>
      <protection hidden="1"/>
    </xf>
    <xf numFmtId="0" fontId="8" fillId="8" borderId="14" xfId="0" applyFont="1" applyFill="1" applyBorder="1" applyAlignment="1">
      <alignment horizontal="center" vertical="center"/>
    </xf>
    <xf numFmtId="0" fontId="4" fillId="8" borderId="14" xfId="0" applyFont="1" applyFill="1" applyBorder="1" applyAlignment="1">
      <alignment horizontal="center" vertical="center" wrapText="1"/>
    </xf>
    <xf numFmtId="0" fontId="0" fillId="8" borderId="14" xfId="0" applyFill="1" applyBorder="1" applyAlignment="1">
      <alignment vertical="center" wrapText="1"/>
    </xf>
    <xf numFmtId="9" fontId="12" fillId="8" borderId="14" xfId="0" applyNumberFormat="1" applyFont="1" applyFill="1" applyBorder="1" applyAlignment="1">
      <alignment horizontal="center" vertical="center" wrapText="1"/>
    </xf>
    <xf numFmtId="0" fontId="10" fillId="8" borderId="14" xfId="0" applyFont="1" applyFill="1" applyBorder="1" applyAlignment="1">
      <alignment horizontal="center" vertical="center" wrapText="1"/>
    </xf>
    <xf numFmtId="9" fontId="10" fillId="8" borderId="14" xfId="0" applyNumberFormat="1" applyFont="1" applyFill="1" applyBorder="1" applyAlignment="1">
      <alignment horizontal="center" vertical="center" wrapText="1"/>
    </xf>
    <xf numFmtId="0" fontId="4" fillId="8" borderId="14" xfId="0" applyFont="1" applyFill="1" applyBorder="1" applyAlignment="1">
      <alignment vertical="center" wrapText="1"/>
    </xf>
    <xf numFmtId="0" fontId="0" fillId="8" borderId="14" xfId="0" applyFill="1" applyBorder="1" applyAlignment="1">
      <alignment horizontal="center" vertical="center" wrapText="1"/>
    </xf>
    <xf numFmtId="0" fontId="2" fillId="8" borderId="14" xfId="0" applyFont="1" applyFill="1" applyBorder="1" applyAlignment="1">
      <alignment horizontal="center" vertical="center" wrapText="1"/>
    </xf>
    <xf numFmtId="0" fontId="4" fillId="8" borderId="0" xfId="0" applyFont="1" applyFill="1" applyBorder="1" applyAlignment="1">
      <alignment wrapText="1"/>
    </xf>
    <xf numFmtId="0" fontId="4" fillId="8" borderId="0" xfId="0" applyFont="1" applyFill="1" applyAlignment="1">
      <alignment wrapText="1"/>
    </xf>
    <xf numFmtId="2" fontId="5" fillId="8" borderId="14" xfId="0" applyNumberFormat="1" applyFont="1" applyFill="1" applyBorder="1" applyAlignment="1">
      <alignment horizontal="center" vertical="center" wrapText="1"/>
    </xf>
    <xf numFmtId="0" fontId="9" fillId="8" borderId="14" xfId="0" applyFont="1" applyFill="1" applyBorder="1" applyAlignment="1">
      <alignment horizontal="left" vertical="center" wrapText="1"/>
    </xf>
    <xf numFmtId="0" fontId="11" fillId="8" borderId="11" xfId="0" applyFont="1" applyFill="1" applyBorder="1" applyAlignment="1">
      <alignment horizontal="left" vertical="center" wrapText="1"/>
    </xf>
    <xf numFmtId="0" fontId="2" fillId="8" borderId="14" xfId="0" applyFont="1" applyFill="1" applyBorder="1" applyAlignment="1">
      <alignment horizontal="center" vertical="center"/>
    </xf>
    <xf numFmtId="0" fontId="5" fillId="8" borderId="14"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13" fillId="8" borderId="14" xfId="0" applyFont="1" applyFill="1" applyBorder="1" applyAlignment="1">
      <alignment vertical="center" wrapText="1"/>
    </xf>
    <xf numFmtId="9" fontId="1" fillId="8" borderId="14" xfId="1" applyFont="1" applyFill="1" applyBorder="1" applyAlignment="1">
      <alignment horizontal="center" vertical="center" wrapText="1"/>
    </xf>
    <xf numFmtId="9" fontId="4" fillId="8" borderId="14" xfId="1" applyFont="1" applyFill="1" applyBorder="1" applyAlignment="1">
      <alignment horizontal="center" vertical="center" wrapText="1"/>
    </xf>
    <xf numFmtId="0" fontId="4" fillId="8" borderId="14" xfId="1" applyNumberFormat="1" applyFont="1" applyFill="1" applyBorder="1" applyAlignment="1">
      <alignment horizontal="center" vertical="center" wrapText="1"/>
    </xf>
    <xf numFmtId="0" fontId="13" fillId="8" borderId="0" xfId="0" applyFont="1" applyFill="1" applyAlignment="1">
      <alignment vertical="center" wrapText="1"/>
    </xf>
    <xf numFmtId="10" fontId="4" fillId="8" borderId="14" xfId="0" applyNumberFormat="1" applyFont="1" applyFill="1" applyBorder="1" applyAlignment="1">
      <alignment horizontal="center" vertical="center" wrapText="1"/>
    </xf>
    <xf numFmtId="10" fontId="4" fillId="8" borderId="14" xfId="1" applyNumberFormat="1" applyFont="1" applyFill="1" applyBorder="1" applyAlignment="1">
      <alignment horizontal="center" vertical="center" wrapText="1"/>
    </xf>
    <xf numFmtId="0" fontId="14" fillId="8" borderId="14" xfId="0" applyFont="1" applyFill="1" applyBorder="1" applyAlignment="1">
      <alignment horizontal="center" vertical="center"/>
    </xf>
    <xf numFmtId="0" fontId="15" fillId="8" borderId="14" xfId="0" applyFont="1" applyFill="1" applyBorder="1" applyAlignment="1">
      <alignment horizontal="left" vertical="center" wrapText="1"/>
    </xf>
    <xf numFmtId="0" fontId="16" fillId="8" borderId="11" xfId="0" applyFont="1" applyFill="1" applyBorder="1" applyAlignment="1">
      <alignment horizontal="left" vertical="center" wrapText="1"/>
    </xf>
    <xf numFmtId="0" fontId="15" fillId="8" borderId="14" xfId="0" applyFont="1" applyFill="1" applyBorder="1" applyAlignment="1">
      <alignment horizontal="center" vertical="center" wrapText="1"/>
    </xf>
    <xf numFmtId="0" fontId="17" fillId="8" borderId="14" xfId="0" applyFont="1" applyFill="1" applyBorder="1" applyAlignment="1">
      <alignment vertical="center"/>
    </xf>
    <xf numFmtId="9" fontId="14" fillId="8" borderId="14" xfId="0" applyNumberFormat="1" applyFont="1" applyFill="1" applyBorder="1" applyAlignment="1">
      <alignment horizontal="center" vertical="center" wrapText="1"/>
    </xf>
    <xf numFmtId="0" fontId="18" fillId="8" borderId="14" xfId="0" applyFont="1" applyFill="1" applyBorder="1" applyAlignment="1">
      <alignment horizontal="center" vertical="center" wrapText="1"/>
    </xf>
    <xf numFmtId="9" fontId="18" fillId="8" borderId="14" xfId="0" applyNumberFormat="1" applyFont="1" applyFill="1" applyBorder="1" applyAlignment="1">
      <alignment horizontal="center" vertical="center" wrapText="1"/>
    </xf>
    <xf numFmtId="0" fontId="19" fillId="8" borderId="14" xfId="0" applyFont="1" applyFill="1" applyBorder="1" applyAlignment="1">
      <alignment horizontal="center" vertical="center"/>
    </xf>
    <xf numFmtId="0" fontId="17" fillId="8" borderId="14" xfId="0" applyFont="1" applyFill="1" applyBorder="1" applyAlignment="1">
      <alignment wrapText="1"/>
    </xf>
    <xf numFmtId="9" fontId="5" fillId="8" borderId="14" xfId="1" applyFont="1" applyFill="1" applyBorder="1" applyAlignment="1">
      <alignment horizontal="center" vertical="center" wrapText="1"/>
    </xf>
    <xf numFmtId="9" fontId="5" fillId="8" borderId="14" xfId="1" applyNumberFormat="1" applyFont="1" applyFill="1" applyBorder="1" applyAlignment="1">
      <alignment horizontal="center" vertical="center" wrapText="1"/>
    </xf>
    <xf numFmtId="0" fontId="0" fillId="8" borderId="14" xfId="0" applyNumberFormat="1" applyFill="1" applyBorder="1" applyAlignment="1">
      <alignment horizontal="center" vertical="center" wrapText="1"/>
    </xf>
    <xf numFmtId="0" fontId="5" fillId="8" borderId="14" xfId="0" applyFont="1" applyFill="1" applyBorder="1" applyAlignment="1">
      <alignment horizontal="center" wrapText="1"/>
    </xf>
    <xf numFmtId="0" fontId="0" fillId="8" borderId="14" xfId="0" applyFill="1" applyBorder="1" applyAlignment="1">
      <alignment vertical="center"/>
    </xf>
    <xf numFmtId="9" fontId="8" fillId="8" borderId="14" xfId="0" applyNumberFormat="1" applyFont="1" applyFill="1" applyBorder="1" applyAlignment="1">
      <alignment horizontal="center" vertical="center" wrapText="1"/>
    </xf>
    <xf numFmtId="1" fontId="0" fillId="8" borderId="14" xfId="0" applyNumberFormat="1" applyFill="1" applyBorder="1" applyAlignment="1">
      <alignment horizontal="center" vertical="center" wrapText="1"/>
    </xf>
    <xf numFmtId="0" fontId="4" fillId="0" borderId="17" xfId="0" applyFont="1" applyFill="1" applyBorder="1" applyAlignment="1">
      <alignment wrapText="1"/>
    </xf>
    <xf numFmtId="0" fontId="4" fillId="0" borderId="16" xfId="0" applyFont="1" applyFill="1" applyBorder="1" applyAlignment="1">
      <alignment wrapText="1"/>
    </xf>
    <xf numFmtId="0" fontId="4" fillId="0" borderId="16" xfId="0" applyFont="1" applyBorder="1" applyAlignment="1">
      <alignment wrapText="1"/>
    </xf>
    <xf numFmtId="9" fontId="4" fillId="0" borderId="0" xfId="1" applyFont="1" applyAlignment="1">
      <alignment wrapText="1"/>
    </xf>
    <xf numFmtId="0" fontId="4" fillId="0" borderId="14" xfId="0" applyFont="1" applyBorder="1" applyAlignment="1">
      <alignment horizontal="center" wrapText="1"/>
    </xf>
    <xf numFmtId="0" fontId="21" fillId="0" borderId="14" xfId="0" applyFont="1" applyBorder="1" applyAlignment="1">
      <alignment horizontal="center" vertical="center" wrapText="1"/>
    </xf>
    <xf numFmtId="0" fontId="22" fillId="2" borderId="14" xfId="0" applyFont="1" applyFill="1" applyBorder="1" applyAlignment="1" applyProtection="1">
      <alignment horizontal="center" vertical="center" wrapText="1"/>
      <protection hidden="1"/>
    </xf>
    <xf numFmtId="9" fontId="4" fillId="0" borderId="14" xfId="0" applyNumberFormat="1" applyFont="1" applyBorder="1" applyAlignment="1">
      <alignment horizontal="center" vertical="center" wrapText="1"/>
    </xf>
    <xf numFmtId="9" fontId="4" fillId="2" borderId="14" xfId="1" applyFont="1" applyFill="1" applyBorder="1" applyAlignment="1">
      <alignment horizontal="center" vertical="center" wrapText="1"/>
    </xf>
    <xf numFmtId="0" fontId="4" fillId="0" borderId="14" xfId="0" applyFont="1" applyBorder="1" applyAlignment="1">
      <alignment wrapText="1"/>
    </xf>
    <xf numFmtId="0" fontId="21" fillId="0" borderId="14" xfId="0" applyFont="1" applyBorder="1" applyAlignment="1">
      <alignment vertical="center" wrapText="1"/>
    </xf>
    <xf numFmtId="0" fontId="3" fillId="2" borderId="14" xfId="0" applyFont="1" applyFill="1" applyBorder="1" applyAlignment="1" applyProtection="1">
      <alignment horizontal="center" vertical="center" wrapText="1"/>
      <protection hidden="1"/>
    </xf>
    <xf numFmtId="9" fontId="22" fillId="2" borderId="14" xfId="0" applyNumberFormat="1" applyFont="1" applyFill="1" applyBorder="1" applyAlignment="1" applyProtection="1">
      <alignment horizontal="center" vertical="center" wrapText="1"/>
      <protection hidden="1"/>
    </xf>
    <xf numFmtId="10" fontId="5" fillId="2" borderId="14" xfId="1" applyNumberFormat="1" applyFont="1" applyFill="1" applyBorder="1" applyAlignment="1">
      <alignment horizontal="center" wrapText="1"/>
    </xf>
    <xf numFmtId="9" fontId="4" fillId="2" borderId="14" xfId="1" applyFont="1" applyFill="1" applyBorder="1" applyAlignment="1">
      <alignment wrapText="1"/>
    </xf>
    <xf numFmtId="0" fontId="4" fillId="2" borderId="14" xfId="0" applyFont="1" applyFill="1" applyBorder="1" applyAlignment="1">
      <alignment wrapText="1"/>
    </xf>
    <xf numFmtId="10" fontId="5" fillId="2" borderId="14" xfId="0" applyNumberFormat="1" applyFont="1" applyFill="1" applyBorder="1" applyAlignment="1">
      <alignment horizontal="center" wrapText="1"/>
    </xf>
    <xf numFmtId="9" fontId="5" fillId="2" borderId="14" xfId="0" applyNumberFormat="1" applyFont="1" applyFill="1" applyBorder="1" applyAlignment="1">
      <alignment horizontal="center" wrapText="1"/>
    </xf>
    <xf numFmtId="0" fontId="25" fillId="0" borderId="14"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4" xfId="0" applyFont="1" applyFill="1" applyBorder="1" applyAlignment="1">
      <alignment horizontal="center" vertical="center" wrapText="1"/>
    </xf>
    <xf numFmtId="9" fontId="25" fillId="0" borderId="14" xfId="0" applyNumberFormat="1" applyFont="1" applyBorder="1" applyAlignment="1">
      <alignment horizontal="center" vertical="center" wrapText="1"/>
    </xf>
    <xf numFmtId="0" fontId="26" fillId="0" borderId="14" xfId="0" applyFont="1" applyBorder="1" applyAlignment="1">
      <alignment horizontal="center" vertical="center" wrapText="1"/>
    </xf>
    <xf numFmtId="9" fontId="25" fillId="0" borderId="14" xfId="1" applyFont="1" applyBorder="1" applyAlignment="1">
      <alignment vertical="center"/>
    </xf>
    <xf numFmtId="9" fontId="25" fillId="0" borderId="14" xfId="1" applyFont="1" applyBorder="1" applyAlignment="1">
      <alignment vertical="center" wrapText="1"/>
    </xf>
    <xf numFmtId="0" fontId="25" fillId="0" borderId="9"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15" xfId="0" applyFont="1" applyBorder="1" applyAlignment="1">
      <alignment horizontal="center" vertical="center" wrapText="1"/>
    </xf>
    <xf numFmtId="9" fontId="25" fillId="0" borderId="20" xfId="0" applyNumberFormat="1" applyFont="1" applyBorder="1" applyAlignment="1">
      <alignment horizontal="center" vertical="center" wrapText="1"/>
    </xf>
    <xf numFmtId="9" fontId="1" fillId="0" borderId="14" xfId="1" applyNumberFormat="1" applyFont="1" applyBorder="1" applyAlignment="1">
      <alignment vertical="center"/>
    </xf>
    <xf numFmtId="9" fontId="1" fillId="0" borderId="14" xfId="1" applyFont="1" applyBorder="1" applyAlignment="1">
      <alignment vertical="center"/>
    </xf>
    <xf numFmtId="9" fontId="1" fillId="0" borderId="14" xfId="1" applyNumberFormat="1" applyFont="1" applyFill="1" applyBorder="1" applyAlignment="1">
      <alignment vertical="center"/>
    </xf>
    <xf numFmtId="0" fontId="0" fillId="0" borderId="11" xfId="0" applyFont="1" applyBorder="1" applyAlignment="1">
      <alignment horizontal="center" vertical="center" wrapText="1"/>
    </xf>
    <xf numFmtId="9" fontId="25" fillId="0" borderId="14" xfId="1" applyFont="1" applyFill="1" applyBorder="1" applyAlignment="1">
      <alignment vertical="center"/>
    </xf>
    <xf numFmtId="0" fontId="3" fillId="10" borderId="14" xfId="0" applyFont="1" applyFill="1" applyBorder="1" applyAlignment="1" applyProtection="1">
      <alignment horizontal="center" vertical="center" wrapText="1"/>
      <protection hidden="1"/>
    </xf>
    <xf numFmtId="0" fontId="29" fillId="0" borderId="14" xfId="0" applyFont="1" applyFill="1" applyBorder="1" applyAlignment="1">
      <alignment vertical="center" wrapText="1"/>
    </xf>
    <xf numFmtId="0" fontId="29" fillId="0" borderId="14" xfId="0" applyFont="1" applyFill="1" applyBorder="1" applyAlignment="1">
      <alignment horizontal="center" vertical="center" wrapText="1"/>
    </xf>
    <xf numFmtId="0" fontId="29" fillId="0" borderId="14" xfId="0" applyFont="1" applyFill="1" applyBorder="1" applyAlignment="1">
      <alignment horizontal="center" wrapText="1"/>
    </xf>
    <xf numFmtId="0" fontId="15" fillId="0" borderId="14" xfId="0" applyFont="1" applyFill="1" applyBorder="1" applyAlignment="1">
      <alignment horizontal="center" vertical="center" wrapText="1"/>
    </xf>
    <xf numFmtId="9" fontId="29" fillId="0" borderId="14" xfId="1" applyFont="1" applyFill="1" applyBorder="1" applyAlignment="1">
      <alignment horizontal="center" vertical="center" wrapText="1"/>
    </xf>
    <xf numFmtId="9" fontId="29" fillId="9" borderId="14" xfId="0" applyNumberFormat="1" applyFont="1" applyFill="1" applyBorder="1" applyAlignment="1">
      <alignment horizontal="center" vertical="center" wrapText="1"/>
    </xf>
    <xf numFmtId="0" fontId="29" fillId="9" borderId="14" xfId="0" applyFont="1" applyFill="1" applyBorder="1" applyAlignment="1">
      <alignment horizontal="center" vertical="center" wrapText="1"/>
    </xf>
    <xf numFmtId="9" fontId="29" fillId="9" borderId="14" xfId="1" applyFont="1" applyFill="1" applyBorder="1" applyAlignment="1">
      <alignment horizontal="center" vertical="center" wrapText="1"/>
    </xf>
    <xf numFmtId="10" fontId="29" fillId="9" borderId="14" xfId="0" applyNumberFormat="1" applyFont="1" applyFill="1" applyBorder="1" applyAlignment="1">
      <alignment horizontal="center" vertical="center" wrapText="1"/>
    </xf>
    <xf numFmtId="9" fontId="29" fillId="0" borderId="14" xfId="0" applyNumberFormat="1" applyFont="1" applyFill="1" applyBorder="1" applyAlignment="1">
      <alignment horizontal="center" vertical="center" wrapText="1"/>
    </xf>
    <xf numFmtId="1" fontId="30" fillId="9" borderId="14" xfId="1" applyNumberFormat="1" applyFont="1" applyFill="1" applyBorder="1" applyAlignment="1">
      <alignment horizontal="center" vertical="center" wrapText="1"/>
    </xf>
    <xf numFmtId="0" fontId="35" fillId="2" borderId="14" xfId="0" applyFont="1" applyFill="1" applyBorder="1" applyAlignment="1">
      <alignment vertical="center" wrapText="1"/>
    </xf>
    <xf numFmtId="9" fontId="35" fillId="2" borderId="14" xfId="1" applyFont="1" applyFill="1" applyBorder="1" applyAlignment="1">
      <alignment vertical="center" wrapText="1"/>
    </xf>
    <xf numFmtId="0" fontId="4" fillId="2" borderId="14" xfId="0" applyFont="1" applyFill="1" applyBorder="1" applyAlignment="1">
      <alignment vertical="center" wrapText="1"/>
    </xf>
    <xf numFmtId="9" fontId="4" fillId="2" borderId="14" xfId="1" applyFont="1" applyFill="1" applyBorder="1" applyAlignment="1">
      <alignment vertical="center" wrapText="1"/>
    </xf>
    <xf numFmtId="0" fontId="31" fillId="0" borderId="14" xfId="0" applyFont="1" applyBorder="1" applyAlignment="1">
      <alignment vertical="center" wrapText="1"/>
    </xf>
    <xf numFmtId="9" fontId="4" fillId="0" borderId="14" xfId="0" applyNumberFormat="1" applyFont="1" applyBorder="1" applyAlignment="1">
      <alignment vertical="center" wrapText="1"/>
    </xf>
    <xf numFmtId="9" fontId="4" fillId="0" borderId="11" xfId="0" applyNumberFormat="1" applyFont="1" applyBorder="1" applyAlignment="1">
      <alignment horizontal="center" vertical="center" wrapText="1"/>
    </xf>
    <xf numFmtId="0" fontId="35" fillId="0" borderId="14" xfId="0" applyFont="1" applyBorder="1" applyAlignment="1">
      <alignment vertical="center" wrapText="1"/>
    </xf>
    <xf numFmtId="9" fontId="35" fillId="0" borderId="14" xfId="1" applyNumberFormat="1" applyFont="1" applyBorder="1" applyAlignment="1">
      <alignment vertical="center" wrapText="1"/>
    </xf>
    <xf numFmtId="9" fontId="4" fillId="0" borderId="14" xfId="0" applyNumberFormat="1" applyFont="1" applyFill="1" applyBorder="1" applyAlignment="1">
      <alignment horizontal="center" vertical="center" wrapText="1"/>
    </xf>
    <xf numFmtId="9" fontId="35" fillId="0" borderId="14" xfId="1" applyFont="1" applyBorder="1" applyAlignment="1">
      <alignment vertical="center" wrapText="1"/>
    </xf>
    <xf numFmtId="9" fontId="18" fillId="0" borderId="14" xfId="1" applyNumberFormat="1" applyFont="1" applyBorder="1" applyAlignment="1">
      <alignment vertical="center" wrapText="1"/>
    </xf>
    <xf numFmtId="0" fontId="35" fillId="2" borderId="14" xfId="0" applyFont="1" applyFill="1" applyBorder="1" applyAlignment="1">
      <alignment vertical="center"/>
    </xf>
    <xf numFmtId="9" fontId="35" fillId="2" borderId="14" xfId="0" applyNumberFormat="1" applyFont="1" applyFill="1" applyBorder="1" applyAlignment="1">
      <alignment vertical="center" wrapText="1"/>
    </xf>
    <xf numFmtId="0" fontId="36" fillId="0" borderId="5" xfId="0" applyFont="1" applyBorder="1" applyAlignment="1">
      <alignment vertical="center" wrapText="1"/>
    </xf>
    <xf numFmtId="0" fontId="31" fillId="0" borderId="11" xfId="0" applyFont="1" applyBorder="1" applyAlignment="1">
      <alignment vertical="center" wrapText="1"/>
    </xf>
    <xf numFmtId="0" fontId="21" fillId="0" borderId="28" xfId="0" applyFont="1" applyFill="1" applyBorder="1" applyAlignment="1" applyProtection="1">
      <alignment horizontal="center" vertical="center" wrapText="1"/>
      <protection hidden="1"/>
    </xf>
    <xf numFmtId="0" fontId="21" fillId="0" borderId="14" xfId="0" applyFont="1" applyFill="1" applyBorder="1" applyAlignment="1" applyProtection="1">
      <alignment horizontal="center" vertical="center" wrapText="1"/>
      <protection hidden="1"/>
    </xf>
    <xf numFmtId="0" fontId="22" fillId="0" borderId="14" xfId="0" applyFont="1" applyFill="1" applyBorder="1" applyAlignment="1" applyProtection="1">
      <alignment horizontal="center" vertical="center" wrapText="1"/>
      <protection hidden="1"/>
    </xf>
    <xf numFmtId="9" fontId="22" fillId="0" borderId="14" xfId="0" applyNumberFormat="1" applyFont="1" applyFill="1" applyBorder="1" applyAlignment="1" applyProtection="1">
      <alignment horizontal="center" vertical="center" wrapText="1"/>
      <protection hidden="1"/>
    </xf>
    <xf numFmtId="0" fontId="22" fillId="0" borderId="11" xfId="0" applyFont="1" applyFill="1" applyBorder="1" applyAlignment="1" applyProtection="1">
      <alignment horizontal="center" vertical="center" wrapText="1"/>
      <protection hidden="1"/>
    </xf>
    <xf numFmtId="0" fontId="5" fillId="14" borderId="28" xfId="0" applyFont="1" applyFill="1" applyBorder="1" applyAlignment="1">
      <alignment horizontal="center" vertical="center" wrapText="1"/>
    </xf>
    <xf numFmtId="0" fontId="5" fillId="14" borderId="14" xfId="0" applyFont="1" applyFill="1" applyBorder="1" applyAlignment="1">
      <alignment horizontal="center" vertical="center" wrapText="1"/>
    </xf>
    <xf numFmtId="0" fontId="5" fillId="14" borderId="29" xfId="0" applyFont="1" applyFill="1" applyBorder="1" applyAlignment="1">
      <alignment horizontal="center" vertical="center" wrapText="1"/>
    </xf>
    <xf numFmtId="0" fontId="21" fillId="0" borderId="20" xfId="0" applyFont="1" applyFill="1" applyBorder="1" applyAlignment="1" applyProtection="1">
      <alignment horizontal="center" vertical="center" wrapText="1"/>
      <protection hidden="1"/>
    </xf>
    <xf numFmtId="0" fontId="22" fillId="0" borderId="20" xfId="0" applyFont="1" applyFill="1" applyBorder="1" applyAlignment="1" applyProtection="1">
      <alignment horizontal="center" vertical="center" wrapText="1"/>
      <protection hidden="1"/>
    </xf>
    <xf numFmtId="0" fontId="5" fillId="14" borderId="20" xfId="0" applyFont="1" applyFill="1" applyBorder="1" applyAlignment="1">
      <alignment horizontal="center" vertical="center" wrapText="1"/>
    </xf>
    <xf numFmtId="0" fontId="5" fillId="14" borderId="30" xfId="0" applyFont="1" applyFill="1" applyBorder="1" applyAlignment="1">
      <alignment horizontal="center" vertical="center" wrapText="1"/>
    </xf>
    <xf numFmtId="0" fontId="21" fillId="0" borderId="31" xfId="0" applyFont="1" applyFill="1" applyBorder="1" applyAlignment="1" applyProtection="1">
      <alignment horizontal="center" vertical="center" wrapText="1"/>
      <protection hidden="1"/>
    </xf>
    <xf numFmtId="9" fontId="22" fillId="0" borderId="20" xfId="0" applyNumberFormat="1" applyFont="1" applyFill="1" applyBorder="1" applyAlignment="1" applyProtection="1">
      <alignment horizontal="center" vertical="center" wrapText="1"/>
      <protection hidden="1"/>
    </xf>
    <xf numFmtId="0" fontId="0" fillId="0" borderId="20" xfId="0" applyFont="1" applyBorder="1" applyAlignment="1">
      <alignment horizontal="center" vertical="center" wrapText="1"/>
    </xf>
    <xf numFmtId="0" fontId="22" fillId="0" borderId="18" xfId="0" applyFont="1" applyFill="1" applyBorder="1" applyAlignment="1" applyProtection="1">
      <alignment horizontal="center" vertical="center" wrapText="1"/>
      <protection hidden="1"/>
    </xf>
    <xf numFmtId="9" fontId="5" fillId="14" borderId="20" xfId="0" applyNumberFormat="1" applyFont="1" applyFill="1" applyBorder="1" applyAlignment="1">
      <alignment horizontal="center" vertical="center" wrapText="1"/>
    </xf>
    <xf numFmtId="0" fontId="5" fillId="14" borderId="32" xfId="0" applyFont="1" applyFill="1" applyBorder="1" applyAlignment="1">
      <alignment horizontal="center" vertical="center" wrapText="1"/>
    </xf>
    <xf numFmtId="0" fontId="5" fillId="14" borderId="33" xfId="0" applyFont="1" applyFill="1" applyBorder="1" applyAlignment="1">
      <alignment horizontal="center" vertical="center" wrapText="1"/>
    </xf>
    <xf numFmtId="0" fontId="21" fillId="0" borderId="24" xfId="0" applyFont="1" applyFill="1" applyBorder="1" applyAlignment="1" applyProtection="1">
      <alignment horizontal="center" vertical="center" wrapText="1"/>
      <protection hidden="1"/>
    </xf>
    <xf numFmtId="0" fontId="21" fillId="0" borderId="25" xfId="0" applyFont="1" applyFill="1" applyBorder="1" applyAlignment="1" applyProtection="1">
      <alignment horizontal="center" vertical="center" wrapText="1"/>
      <protection hidden="1"/>
    </xf>
    <xf numFmtId="0" fontId="22" fillId="0" borderId="25" xfId="0" applyFont="1" applyFill="1" applyBorder="1" applyAlignment="1" applyProtection="1">
      <alignment horizontal="center" vertical="center" wrapText="1"/>
      <protection hidden="1"/>
    </xf>
    <xf numFmtId="9" fontId="22" fillId="0" borderId="25" xfId="0" applyNumberFormat="1" applyFont="1" applyFill="1" applyBorder="1" applyAlignment="1" applyProtection="1">
      <alignment horizontal="center" vertical="center" wrapText="1"/>
      <protection hidden="1"/>
    </xf>
    <xf numFmtId="0" fontId="0" fillId="0" borderId="25" xfId="0" applyFont="1" applyBorder="1" applyAlignment="1">
      <alignment horizontal="center" vertical="center" wrapText="1"/>
    </xf>
    <xf numFmtId="0" fontId="22" fillId="0" borderId="27" xfId="0" applyFont="1" applyFill="1" applyBorder="1" applyAlignment="1" applyProtection="1">
      <alignment horizontal="center" vertical="center" wrapText="1"/>
      <protection hidden="1"/>
    </xf>
    <xf numFmtId="164" fontId="5" fillId="14" borderId="24" xfId="1" applyNumberFormat="1" applyFont="1" applyFill="1" applyBorder="1" applyAlignment="1">
      <alignment horizontal="center" vertical="center" wrapText="1"/>
    </xf>
    <xf numFmtId="164" fontId="5" fillId="14" borderId="25" xfId="1" applyNumberFormat="1" applyFont="1" applyFill="1" applyBorder="1" applyAlignment="1">
      <alignment horizontal="center" vertical="center" wrapText="1"/>
    </xf>
    <xf numFmtId="9" fontId="5" fillId="14" borderId="25" xfId="1" applyFont="1" applyFill="1" applyBorder="1" applyAlignment="1">
      <alignment horizontal="center" vertical="center" wrapText="1"/>
    </xf>
    <xf numFmtId="9" fontId="5" fillId="14" borderId="25" xfId="0" applyNumberFormat="1" applyFont="1" applyFill="1" applyBorder="1" applyAlignment="1">
      <alignment horizontal="center" vertical="center" wrapText="1"/>
    </xf>
    <xf numFmtId="9" fontId="5" fillId="15" borderId="25" xfId="1" applyFont="1" applyFill="1" applyBorder="1" applyAlignment="1">
      <alignment horizontal="center" vertical="center" wrapText="1"/>
    </xf>
    <xf numFmtId="0" fontId="5" fillId="14" borderId="25" xfId="0" applyFont="1" applyFill="1" applyBorder="1" applyAlignment="1">
      <alignment horizontal="center" vertical="center" wrapText="1"/>
    </xf>
    <xf numFmtId="9" fontId="5" fillId="14" borderId="34" xfId="1" applyFont="1" applyFill="1" applyBorder="1" applyAlignment="1">
      <alignment horizontal="center" vertical="center" wrapText="1"/>
    </xf>
    <xf numFmtId="0" fontId="5" fillId="14" borderId="34" xfId="0" applyFont="1" applyFill="1" applyBorder="1" applyAlignment="1">
      <alignment horizontal="center" vertical="center" wrapText="1"/>
    </xf>
    <xf numFmtId="9" fontId="5" fillId="14" borderId="35" xfId="1" applyFont="1" applyFill="1" applyBorder="1" applyAlignment="1">
      <alignment horizontal="center" vertical="center" wrapText="1"/>
    </xf>
    <xf numFmtId="9" fontId="5" fillId="14" borderId="24" xfId="1" applyFont="1" applyFill="1" applyBorder="1" applyAlignment="1">
      <alignment horizontal="center" vertical="center" wrapText="1"/>
    </xf>
    <xf numFmtId="0" fontId="5" fillId="14" borderId="9" xfId="0" applyFont="1" applyFill="1" applyBorder="1" applyAlignment="1">
      <alignment horizontal="center" vertical="center" wrapText="1"/>
    </xf>
    <xf numFmtId="0" fontId="5" fillId="14" borderId="36" xfId="0" applyFont="1" applyFill="1" applyBorder="1" applyAlignment="1">
      <alignment horizontal="center" vertical="center" wrapText="1"/>
    </xf>
    <xf numFmtId="9" fontId="5" fillId="14" borderId="28" xfId="1" applyFont="1" applyFill="1" applyBorder="1" applyAlignment="1">
      <alignment horizontal="center" vertical="center" wrapText="1"/>
    </xf>
    <xf numFmtId="9" fontId="5" fillId="14" borderId="14" xfId="1" applyFont="1" applyFill="1" applyBorder="1" applyAlignment="1">
      <alignment horizontal="center" vertical="center" wrapText="1"/>
    </xf>
    <xf numFmtId="9" fontId="5" fillId="14" borderId="14" xfId="0" applyNumberFormat="1" applyFont="1" applyFill="1" applyBorder="1" applyAlignment="1">
      <alignment horizontal="center" vertical="center" wrapText="1"/>
    </xf>
    <xf numFmtId="164" fontId="5" fillId="14" borderId="14" xfId="1" applyNumberFormat="1" applyFont="1" applyFill="1" applyBorder="1" applyAlignment="1">
      <alignment horizontal="center" vertical="center" wrapText="1"/>
    </xf>
    <xf numFmtId="9" fontId="5" fillId="14" borderId="31" xfId="1" applyFont="1" applyFill="1" applyBorder="1" applyAlignment="1">
      <alignment horizontal="center" vertical="center" wrapText="1"/>
    </xf>
    <xf numFmtId="9" fontId="5" fillId="14" borderId="20" xfId="1" applyFont="1" applyFill="1" applyBorder="1" applyAlignment="1">
      <alignment horizontal="center" vertical="center" wrapText="1"/>
    </xf>
    <xf numFmtId="9" fontId="5" fillId="0" borderId="0" xfId="1" applyFont="1" applyAlignment="1">
      <alignment horizontal="center" vertical="center" wrapText="1"/>
    </xf>
    <xf numFmtId="9" fontId="5" fillId="14" borderId="20" xfId="1" applyNumberFormat="1" applyFont="1" applyFill="1" applyBorder="1" applyAlignment="1">
      <alignment horizontal="center" vertical="center" wrapText="1"/>
    </xf>
    <xf numFmtId="0" fontId="5" fillId="14" borderId="31" xfId="0" applyFont="1" applyFill="1" applyBorder="1" applyAlignment="1">
      <alignment horizontal="center" vertical="center" wrapText="1"/>
    </xf>
    <xf numFmtId="164" fontId="5" fillId="14" borderId="30" xfId="1" applyNumberFormat="1" applyFont="1" applyFill="1" applyBorder="1" applyAlignment="1">
      <alignment horizontal="center" vertical="center" wrapText="1"/>
    </xf>
    <xf numFmtId="0" fontId="21" fillId="0" borderId="37" xfId="0" applyFont="1" applyFill="1" applyBorder="1" applyAlignment="1" applyProtection="1">
      <alignment horizontal="center" vertical="center" wrapText="1"/>
      <protection hidden="1"/>
    </xf>
    <xf numFmtId="0" fontId="21" fillId="0" borderId="32" xfId="0" applyFont="1" applyFill="1" applyBorder="1" applyAlignment="1" applyProtection="1">
      <alignment horizontal="center" vertical="center" wrapText="1"/>
      <protection hidden="1"/>
    </xf>
    <xf numFmtId="0" fontId="22" fillId="0" borderId="32" xfId="0" applyFont="1" applyFill="1" applyBorder="1" applyAlignment="1" applyProtection="1">
      <alignment horizontal="center" vertical="center" wrapText="1"/>
      <protection hidden="1"/>
    </xf>
    <xf numFmtId="9" fontId="22" fillId="0" borderId="32" xfId="0" applyNumberFormat="1" applyFont="1" applyFill="1" applyBorder="1" applyAlignment="1" applyProtection="1">
      <alignment horizontal="center" vertical="center" wrapText="1"/>
      <protection hidden="1"/>
    </xf>
    <xf numFmtId="0" fontId="0" fillId="0" borderId="32" xfId="0" applyFont="1" applyBorder="1" applyAlignment="1">
      <alignment horizontal="center" vertical="center" wrapText="1"/>
    </xf>
    <xf numFmtId="0" fontId="22" fillId="0" borderId="38" xfId="0" applyFont="1" applyFill="1" applyBorder="1" applyAlignment="1" applyProtection="1">
      <alignment horizontal="center" vertical="center" wrapText="1"/>
      <protection hidden="1"/>
    </xf>
    <xf numFmtId="9" fontId="5" fillId="14" borderId="37" xfId="1" applyFont="1" applyFill="1" applyBorder="1" applyAlignment="1">
      <alignment horizontal="center" vertical="center" wrapText="1"/>
    </xf>
    <xf numFmtId="9" fontId="5" fillId="0" borderId="32" xfId="1" applyFont="1" applyBorder="1" applyAlignment="1">
      <alignment horizontal="center" vertical="center" wrapText="1"/>
    </xf>
    <xf numFmtId="9" fontId="5" fillId="14" borderId="32" xfId="1" applyNumberFormat="1" applyFont="1" applyFill="1" applyBorder="1" applyAlignment="1">
      <alignment horizontal="center" vertical="center" wrapText="1"/>
    </xf>
    <xf numFmtId="9" fontId="5" fillId="14" borderId="32" xfId="1" applyFont="1" applyFill="1" applyBorder="1" applyAlignment="1">
      <alignment horizontal="center" vertical="center" wrapText="1"/>
    </xf>
    <xf numFmtId="9" fontId="5" fillId="14" borderId="32" xfId="0" applyNumberFormat="1" applyFont="1" applyFill="1" applyBorder="1" applyAlignment="1">
      <alignment horizontal="center" vertical="center" wrapText="1"/>
    </xf>
    <xf numFmtId="0" fontId="5" fillId="14" borderId="37" xfId="0" applyFont="1" applyFill="1" applyBorder="1" applyAlignment="1">
      <alignment horizontal="center" vertical="center" wrapText="1"/>
    </xf>
    <xf numFmtId="0" fontId="21" fillId="0" borderId="39" xfId="0" applyFont="1" applyFill="1" applyBorder="1" applyAlignment="1" applyProtection="1">
      <alignment horizontal="center" vertical="center" wrapText="1"/>
      <protection hidden="1"/>
    </xf>
    <xf numFmtId="0" fontId="4" fillId="0" borderId="9" xfId="0" applyFont="1" applyBorder="1" applyAlignment="1">
      <alignment horizontal="center" vertical="center" wrapText="1"/>
    </xf>
    <xf numFmtId="0" fontId="21" fillId="0" borderId="9" xfId="0" applyFont="1" applyFill="1" applyBorder="1" applyAlignment="1" applyProtection="1">
      <alignment horizontal="center" vertical="center" wrapText="1"/>
      <protection hidden="1"/>
    </xf>
    <xf numFmtId="0" fontId="22" fillId="0" borderId="9" xfId="0" applyFont="1" applyFill="1" applyBorder="1" applyAlignment="1" applyProtection="1">
      <alignment horizontal="center" vertical="center" wrapText="1"/>
      <protection hidden="1"/>
    </xf>
    <xf numFmtId="0" fontId="0" fillId="0" borderId="9" xfId="0" applyFont="1" applyBorder="1" applyAlignment="1">
      <alignment horizontal="center" vertical="center" wrapText="1"/>
    </xf>
    <xf numFmtId="0" fontId="22" fillId="0" borderId="15" xfId="0" applyFont="1" applyFill="1" applyBorder="1" applyAlignment="1" applyProtection="1">
      <alignment horizontal="center" vertical="center" wrapText="1"/>
      <protection hidden="1"/>
    </xf>
    <xf numFmtId="0" fontId="5" fillId="14" borderId="39"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32" xfId="0" applyFont="1" applyBorder="1" applyAlignment="1">
      <alignment horizontal="center" vertical="center" wrapText="1"/>
    </xf>
    <xf numFmtId="0" fontId="4" fillId="0" borderId="32" xfId="0" applyFont="1" applyFill="1" applyBorder="1" applyAlignment="1">
      <alignment horizontal="center" vertical="center" wrapText="1"/>
    </xf>
    <xf numFmtId="0" fontId="5" fillId="14" borderId="40" xfId="0" applyFont="1" applyFill="1" applyBorder="1" applyAlignment="1">
      <alignment horizontal="center" vertical="center" wrapText="1"/>
    </xf>
    <xf numFmtId="0" fontId="5" fillId="14" borderId="41" xfId="0" applyFont="1" applyFill="1" applyBorder="1" applyAlignment="1">
      <alignment horizontal="center" vertical="center" wrapText="1"/>
    </xf>
    <xf numFmtId="0" fontId="5" fillId="14" borderId="42" xfId="0" applyFont="1" applyFill="1" applyBorder="1" applyAlignment="1">
      <alignment horizontal="center" vertical="center" wrapText="1"/>
    </xf>
    <xf numFmtId="0" fontId="0" fillId="0" borderId="0" xfId="0" applyFont="1" applyFill="1" applyAlignment="1">
      <alignment wrapText="1"/>
    </xf>
    <xf numFmtId="0" fontId="22" fillId="0" borderId="14" xfId="0" applyFont="1" applyBorder="1" applyAlignment="1">
      <alignment horizontal="center" vertical="center" wrapText="1"/>
    </xf>
    <xf numFmtId="9" fontId="4" fillId="0" borderId="14" xfId="1" applyFont="1" applyBorder="1" applyAlignment="1">
      <alignment vertical="center" wrapText="1"/>
    </xf>
    <xf numFmtId="9" fontId="4" fillId="0" borderId="14" xfId="1" applyFont="1" applyBorder="1" applyAlignment="1">
      <alignment wrapText="1"/>
    </xf>
    <xf numFmtId="9" fontId="4" fillId="2" borderId="14" xfId="1" applyNumberFormat="1" applyFont="1" applyFill="1" applyBorder="1" applyAlignment="1">
      <alignment wrapText="1"/>
    </xf>
    <xf numFmtId="0" fontId="20" fillId="0" borderId="14" xfId="1" applyNumberFormat="1" applyFont="1" applyBorder="1" applyAlignment="1">
      <alignment horizontal="left" vertical="center" wrapText="1"/>
    </xf>
    <xf numFmtId="9" fontId="4" fillId="0" borderId="14" xfId="0" applyNumberFormat="1" applyFont="1" applyBorder="1" applyAlignment="1">
      <alignment wrapText="1"/>
    </xf>
    <xf numFmtId="0" fontId="4" fillId="0" borderId="14" xfId="1" applyNumberFormat="1" applyFont="1" applyBorder="1" applyAlignment="1">
      <alignment horizontal="left" vertical="center" wrapText="1"/>
    </xf>
    <xf numFmtId="0" fontId="21" fillId="2" borderId="14" xfId="0" applyFont="1" applyFill="1" applyBorder="1" applyAlignment="1">
      <alignment horizontal="center" vertical="center" wrapText="1"/>
    </xf>
    <xf numFmtId="9" fontId="4" fillId="2" borderId="14" xfId="0" applyNumberFormat="1" applyFont="1" applyFill="1" applyBorder="1" applyAlignment="1">
      <alignment vertical="center" wrapText="1"/>
    </xf>
    <xf numFmtId="9" fontId="4" fillId="2" borderId="14" xfId="0" applyNumberFormat="1" applyFont="1" applyFill="1" applyBorder="1" applyAlignment="1">
      <alignment wrapText="1"/>
    </xf>
    <xf numFmtId="9" fontId="21" fillId="2" borderId="14" xfId="1" applyNumberFormat="1" applyFont="1" applyFill="1" applyBorder="1" applyAlignment="1">
      <alignment wrapText="1"/>
    </xf>
    <xf numFmtId="0" fontId="4" fillId="2" borderId="0" xfId="0" applyFont="1" applyFill="1" applyBorder="1" applyAlignment="1">
      <alignment wrapText="1"/>
    </xf>
    <xf numFmtId="0" fontId="4" fillId="2" borderId="0" xfId="0" applyFont="1" applyFill="1" applyAlignment="1">
      <alignment wrapText="1"/>
    </xf>
    <xf numFmtId="0" fontId="43" fillId="0" borderId="0" xfId="0" applyFont="1" applyBorder="1" applyAlignment="1">
      <alignment wrapText="1"/>
    </xf>
    <xf numFmtId="0" fontId="43" fillId="0" borderId="0" xfId="0" applyFont="1" applyAlignment="1">
      <alignment wrapText="1"/>
    </xf>
    <xf numFmtId="0" fontId="4" fillId="0" borderId="0" xfId="0" applyFont="1" applyBorder="1" applyAlignment="1">
      <alignment vertical="center" wrapText="1"/>
    </xf>
    <xf numFmtId="0" fontId="4" fillId="0" borderId="0" xfId="0" applyFont="1" applyAlignment="1">
      <alignment vertical="center" wrapText="1"/>
    </xf>
    <xf numFmtId="0" fontId="45" fillId="0" borderId="0" xfId="0" applyFont="1" applyBorder="1" applyAlignment="1">
      <alignment vertical="center" wrapText="1"/>
    </xf>
    <xf numFmtId="0" fontId="45" fillId="0" borderId="0" xfId="0" applyFont="1" applyAlignment="1">
      <alignment vertical="center" wrapText="1"/>
    </xf>
    <xf numFmtId="0" fontId="9" fillId="0" borderId="9" xfId="0" applyFont="1" applyFill="1" applyBorder="1" applyAlignment="1">
      <alignment horizontal="center" vertical="center" wrapText="1"/>
    </xf>
    <xf numFmtId="0" fontId="46" fillId="0" borderId="0" xfId="0" applyFont="1" applyFill="1" applyBorder="1" applyAlignment="1">
      <alignment wrapText="1"/>
    </xf>
    <xf numFmtId="0" fontId="46" fillId="0" borderId="0" xfId="0" applyFont="1" applyFill="1" applyAlignment="1">
      <alignment wrapText="1"/>
    </xf>
    <xf numFmtId="0" fontId="46" fillId="0" borderId="0" xfId="0" applyFont="1" applyBorder="1" applyAlignment="1">
      <alignment wrapText="1"/>
    </xf>
    <xf numFmtId="0" fontId="46" fillId="0" borderId="17" xfId="0" applyFont="1" applyBorder="1" applyAlignment="1">
      <alignment wrapText="1"/>
    </xf>
    <xf numFmtId="0" fontId="4" fillId="0" borderId="11" xfId="0" applyFont="1" applyBorder="1" applyAlignment="1">
      <alignment horizontal="center" vertical="center" wrapText="1"/>
    </xf>
    <xf numFmtId="0" fontId="13" fillId="0" borderId="14" xfId="0" applyFont="1" applyBorder="1" applyAlignment="1">
      <alignment horizontal="center" vertical="center" wrapText="1"/>
    </xf>
    <xf numFmtId="0" fontId="22" fillId="2" borderId="13" xfId="0" applyFont="1" applyFill="1" applyBorder="1" applyAlignment="1" applyProtection="1">
      <alignment horizontal="center" vertical="center" wrapText="1"/>
      <protection hidden="1"/>
    </xf>
    <xf numFmtId="0" fontId="13" fillId="0" borderId="11" xfId="0" applyFont="1" applyBorder="1" applyAlignment="1">
      <alignment horizontal="center" vertical="center" wrapText="1"/>
    </xf>
    <xf numFmtId="9" fontId="13" fillId="0" borderId="14" xfId="0" applyNumberFormat="1" applyFont="1" applyBorder="1" applyAlignment="1">
      <alignment horizontal="center" vertical="center" wrapText="1"/>
    </xf>
    <xf numFmtId="9" fontId="4" fillId="0" borderId="13" xfId="0" applyNumberFormat="1" applyFont="1" applyBorder="1" applyAlignment="1">
      <alignment vertical="center" wrapText="1"/>
    </xf>
    <xf numFmtId="9" fontId="4" fillId="0" borderId="13" xfId="1" applyFont="1" applyBorder="1" applyAlignment="1">
      <alignment wrapText="1"/>
    </xf>
    <xf numFmtId="0" fontId="4" fillId="0" borderId="13" xfId="0" applyFont="1" applyBorder="1" applyAlignment="1">
      <alignment horizontal="center" vertical="center" wrapText="1"/>
    </xf>
    <xf numFmtId="0" fontId="49" fillId="0" borderId="0" xfId="0" applyFont="1" applyAlignment="1">
      <alignment horizontal="center" vertical="center" wrapText="1"/>
    </xf>
    <xf numFmtId="0" fontId="3" fillId="2" borderId="0" xfId="0" applyFont="1" applyFill="1" applyBorder="1" applyAlignment="1" applyProtection="1">
      <alignment horizontal="center" vertical="center" wrapText="1"/>
      <protection hidden="1"/>
    </xf>
    <xf numFmtId="0" fontId="3" fillId="2" borderId="7" xfId="0" applyFont="1" applyFill="1" applyBorder="1" applyAlignment="1" applyProtection="1">
      <alignment horizontal="center" vertical="center" wrapText="1"/>
      <protection hidden="1"/>
    </xf>
    <xf numFmtId="0" fontId="4" fillId="0" borderId="0" xfId="0" applyFont="1" applyAlignment="1">
      <alignment horizontal="center" wrapText="1"/>
    </xf>
    <xf numFmtId="0" fontId="44" fillId="3" borderId="14" xfId="0" applyFont="1" applyFill="1" applyBorder="1" applyAlignment="1" applyProtection="1">
      <alignment horizontal="center" vertical="center" wrapText="1"/>
      <protection hidden="1"/>
    </xf>
    <xf numFmtId="0" fontId="50" fillId="0" borderId="0" xfId="0" applyFont="1" applyAlignment="1">
      <alignment horizontal="center" vertical="center" wrapText="1"/>
    </xf>
    <xf numFmtId="0" fontId="9" fillId="0" borderId="39" xfId="0" applyFont="1" applyFill="1" applyBorder="1" applyAlignment="1">
      <alignment horizontal="center" vertical="center" wrapText="1"/>
    </xf>
    <xf numFmtId="9" fontId="9" fillId="0" borderId="9" xfId="1"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17" borderId="39" xfId="0" applyFont="1" applyFill="1" applyBorder="1" applyAlignment="1">
      <alignment horizontal="center" vertical="center" wrapText="1"/>
    </xf>
    <xf numFmtId="0" fontId="9" fillId="17" borderId="9" xfId="0" applyFont="1" applyFill="1" applyBorder="1" applyAlignment="1">
      <alignment horizontal="center" vertical="center" wrapText="1"/>
    </xf>
    <xf numFmtId="9" fontId="25" fillId="17" borderId="9" xfId="0" applyNumberFormat="1" applyFont="1" applyFill="1" applyBorder="1" applyAlignment="1">
      <alignment horizontal="right" vertical="center"/>
    </xf>
    <xf numFmtId="9" fontId="9" fillId="0" borderId="14" xfId="1" applyFont="1" applyFill="1" applyBorder="1" applyAlignment="1">
      <alignment horizontal="center" vertical="center" wrapText="1"/>
    </xf>
    <xf numFmtId="9" fontId="25" fillId="17" borderId="9" xfId="0" applyNumberFormat="1" applyFont="1" applyFill="1" applyBorder="1" applyAlignment="1">
      <alignment horizontal="right" vertical="center" wrapText="1"/>
    </xf>
    <xf numFmtId="9" fontId="9" fillId="18" borderId="14" xfId="1"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17" borderId="28" xfId="0" applyFont="1" applyFill="1" applyBorder="1" applyAlignment="1">
      <alignment horizontal="center" vertical="center" wrapText="1"/>
    </xf>
    <xf numFmtId="0" fontId="9" fillId="17" borderId="14" xfId="0" applyFont="1" applyFill="1" applyBorder="1" applyAlignment="1">
      <alignment horizontal="center" vertical="center" wrapText="1"/>
    </xf>
    <xf numFmtId="0" fontId="25" fillId="17" borderId="14" xfId="0" applyFont="1" applyFill="1" applyBorder="1" applyAlignment="1">
      <alignment horizontal="right" vertical="center" wrapText="1"/>
    </xf>
    <xf numFmtId="9" fontId="9" fillId="0" borderId="28" xfId="1" applyFont="1" applyFill="1" applyBorder="1" applyAlignment="1">
      <alignment horizontal="center" vertical="center" wrapText="1"/>
    </xf>
    <xf numFmtId="9" fontId="9" fillId="19" borderId="14" xfId="1"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32" xfId="0" applyFont="1" applyFill="1" applyBorder="1" applyAlignment="1">
      <alignment horizontal="center" vertical="center" wrapText="1"/>
    </xf>
    <xf numFmtId="9" fontId="9" fillId="0" borderId="32" xfId="1"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17" borderId="37" xfId="0" applyFont="1" applyFill="1" applyBorder="1" applyAlignment="1">
      <alignment horizontal="center" vertical="center" wrapText="1"/>
    </xf>
    <xf numFmtId="0" fontId="9" fillId="17" borderId="32" xfId="0" applyFont="1" applyFill="1" applyBorder="1" applyAlignment="1">
      <alignment horizontal="center" vertical="center" wrapText="1"/>
    </xf>
    <xf numFmtId="0" fontId="25" fillId="17" borderId="32" xfId="0" applyFont="1" applyFill="1" applyBorder="1" applyAlignment="1">
      <alignment horizontal="right" vertical="center" wrapText="1"/>
    </xf>
    <xf numFmtId="0" fontId="3" fillId="5" borderId="14" xfId="0" applyFont="1" applyFill="1" applyBorder="1" applyAlignment="1" applyProtection="1">
      <alignment horizontal="center" vertical="center" wrapText="1"/>
      <protection hidden="1"/>
    </xf>
    <xf numFmtId="0" fontId="5" fillId="4" borderId="14" xfId="0" applyFont="1" applyFill="1" applyBorder="1" applyAlignment="1">
      <alignment horizontal="center" wrapText="1"/>
    </xf>
    <xf numFmtId="0" fontId="3" fillId="3" borderId="14" xfId="0" applyFont="1" applyFill="1" applyBorder="1" applyAlignment="1" applyProtection="1">
      <alignment horizontal="center" vertical="center" wrapText="1"/>
      <protection hidden="1"/>
    </xf>
    <xf numFmtId="0" fontId="4" fillId="0" borderId="14" xfId="0" applyFont="1" applyBorder="1" applyAlignment="1">
      <alignment horizontal="left" vertical="center" wrapText="1"/>
    </xf>
    <xf numFmtId="0" fontId="3" fillId="4" borderId="14" xfId="0" applyFont="1" applyFill="1" applyBorder="1" applyAlignment="1" applyProtection="1">
      <alignment horizontal="center" vertical="center" wrapText="1"/>
      <protection hidden="1"/>
    </xf>
    <xf numFmtId="0" fontId="3" fillId="3" borderId="14" xfId="0" applyFont="1" applyFill="1" applyBorder="1" applyAlignment="1" applyProtection="1">
      <alignment horizontal="center" vertical="top" wrapText="1"/>
      <protection hidden="1"/>
    </xf>
    <xf numFmtId="0" fontId="3" fillId="2" borderId="1"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0" fontId="3" fillId="2" borderId="9" xfId="0" applyFont="1" applyFill="1" applyBorder="1" applyAlignment="1" applyProtection="1">
      <alignment horizontal="left" vertical="top" wrapText="1"/>
      <protection hidden="1"/>
    </xf>
    <xf numFmtId="0" fontId="3" fillId="2" borderId="10" xfId="0" applyFont="1" applyFill="1" applyBorder="1" applyAlignment="1" applyProtection="1">
      <alignment horizontal="left" vertical="top" wrapText="1"/>
      <protection hidden="1"/>
    </xf>
    <xf numFmtId="0" fontId="3" fillId="2" borderId="2" xfId="0" applyFont="1" applyFill="1" applyBorder="1" applyAlignment="1" applyProtection="1">
      <alignment horizontal="left" vertical="top" wrapText="1"/>
      <protection hidden="1"/>
    </xf>
    <xf numFmtId="0" fontId="3" fillId="2" borderId="15" xfId="0" applyFont="1" applyFill="1" applyBorder="1" applyAlignment="1" applyProtection="1">
      <alignment horizontal="left" vertical="top" wrapText="1"/>
      <protection hidden="1"/>
    </xf>
    <xf numFmtId="0" fontId="3" fillId="2" borderId="16" xfId="0" applyFont="1" applyFill="1" applyBorder="1" applyAlignment="1" applyProtection="1">
      <alignment horizontal="left" vertical="top" wrapText="1"/>
      <protection hidden="1"/>
    </xf>
    <xf numFmtId="0" fontId="3" fillId="2" borderId="11" xfId="0" applyFont="1" applyFill="1" applyBorder="1" applyAlignment="1" applyProtection="1">
      <alignment horizontal="left" vertical="top" wrapText="1"/>
      <protection hidden="1"/>
    </xf>
    <xf numFmtId="0" fontId="3" fillId="2" borderId="12" xfId="0" applyFont="1" applyFill="1" applyBorder="1" applyAlignment="1" applyProtection="1">
      <alignment horizontal="left" vertical="top" wrapText="1"/>
      <protection hidden="1"/>
    </xf>
    <xf numFmtId="0" fontId="3" fillId="2" borderId="13" xfId="0" applyFont="1" applyFill="1" applyBorder="1" applyAlignment="1" applyProtection="1">
      <alignment horizontal="left" vertical="top" wrapText="1"/>
      <protection hidden="1"/>
    </xf>
    <xf numFmtId="0" fontId="3" fillId="2" borderId="14" xfId="0" applyFont="1" applyFill="1" applyBorder="1" applyAlignment="1" applyProtection="1">
      <alignment horizontal="left" vertical="top" wrapText="1"/>
      <protection hidden="1"/>
    </xf>
    <xf numFmtId="0" fontId="38" fillId="0" borderId="18" xfId="0" applyFont="1" applyBorder="1" applyAlignment="1">
      <alignment horizontal="justify" vertical="top" wrapText="1"/>
    </xf>
    <xf numFmtId="0" fontId="0" fillId="0" borderId="17" xfId="0" applyFont="1" applyBorder="1" applyAlignment="1">
      <alignment horizontal="justify" vertical="top" wrapText="1"/>
    </xf>
    <xf numFmtId="0" fontId="0" fillId="0" borderId="21" xfId="0" applyFont="1" applyBorder="1" applyAlignment="1">
      <alignment horizontal="justify" vertical="top" wrapText="1"/>
    </xf>
    <xf numFmtId="0" fontId="0" fillId="0" borderId="19" xfId="0" applyFont="1" applyBorder="1" applyAlignment="1">
      <alignment horizontal="justify" vertical="top" wrapText="1"/>
    </xf>
    <xf numFmtId="0" fontId="0" fillId="0" borderId="0" xfId="0" applyFont="1" applyBorder="1" applyAlignment="1">
      <alignment horizontal="justify" vertical="top" wrapText="1"/>
    </xf>
    <xf numFmtId="0" fontId="0" fillId="0" borderId="22" xfId="0" applyFont="1" applyBorder="1" applyAlignment="1">
      <alignment horizontal="justify" vertical="top" wrapText="1"/>
    </xf>
    <xf numFmtId="0" fontId="0" fillId="0" borderId="15" xfId="0" applyFont="1" applyBorder="1" applyAlignment="1">
      <alignment horizontal="justify" vertical="top" wrapText="1"/>
    </xf>
    <xf numFmtId="0" fontId="0" fillId="0" borderId="16" xfId="0" applyFont="1" applyBorder="1" applyAlignment="1">
      <alignment horizontal="justify" vertical="top" wrapText="1"/>
    </xf>
    <xf numFmtId="0" fontId="0" fillId="0" borderId="23" xfId="0" applyFont="1" applyBorder="1" applyAlignment="1">
      <alignment horizontal="justify" vertical="top" wrapText="1"/>
    </xf>
    <xf numFmtId="0" fontId="5" fillId="7" borderId="14"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7" borderId="20" xfId="0" applyFont="1" applyFill="1" applyBorder="1" applyAlignment="1">
      <alignment horizontal="center" wrapText="1"/>
    </xf>
    <xf numFmtId="0" fontId="5" fillId="7" borderId="9" xfId="0" applyFont="1" applyFill="1" applyBorder="1" applyAlignment="1">
      <alignment horizontal="center" wrapText="1"/>
    </xf>
    <xf numFmtId="0" fontId="3" fillId="6" borderId="14" xfId="0" applyFont="1" applyFill="1" applyBorder="1" applyAlignment="1" applyProtection="1">
      <alignment horizontal="center" vertical="center" wrapText="1"/>
      <protection hidden="1"/>
    </xf>
    <xf numFmtId="0" fontId="3" fillId="7" borderId="11" xfId="0" applyFont="1" applyFill="1" applyBorder="1" applyAlignment="1" applyProtection="1">
      <alignment horizontal="center" vertical="center" wrapText="1"/>
      <protection hidden="1"/>
    </xf>
    <xf numFmtId="0" fontId="3" fillId="7" borderId="12" xfId="0" applyFont="1" applyFill="1" applyBorder="1" applyAlignment="1" applyProtection="1">
      <alignment horizontal="center" vertical="center" wrapText="1"/>
      <protection hidden="1"/>
    </xf>
    <xf numFmtId="0" fontId="3" fillId="7" borderId="13" xfId="0" applyFont="1" applyFill="1" applyBorder="1" applyAlignment="1" applyProtection="1">
      <alignment horizontal="center" vertical="center" wrapText="1"/>
      <protection hidden="1"/>
    </xf>
    <xf numFmtId="0" fontId="3" fillId="4" borderId="14" xfId="0" applyFont="1" applyFill="1" applyBorder="1" applyAlignment="1" applyProtection="1">
      <alignment horizontal="center" vertical="top" wrapText="1"/>
      <protection hidden="1"/>
    </xf>
    <xf numFmtId="0" fontId="3" fillId="2" borderId="54" xfId="0" applyFont="1" applyFill="1" applyBorder="1" applyAlignment="1" applyProtection="1">
      <alignment horizontal="left" vertical="top" wrapText="1"/>
      <protection hidden="1"/>
    </xf>
    <xf numFmtId="0" fontId="3" fillId="2" borderId="23" xfId="0" applyFont="1" applyFill="1" applyBorder="1" applyAlignment="1" applyProtection="1">
      <alignment horizontal="left" vertical="top" wrapText="1"/>
      <protection hidden="1"/>
    </xf>
    <xf numFmtId="0" fontId="3" fillId="5" borderId="20" xfId="0" applyFont="1" applyFill="1" applyBorder="1" applyAlignment="1" applyProtection="1">
      <alignment horizontal="center" vertical="center" wrapText="1"/>
      <protection hidden="1"/>
    </xf>
    <xf numFmtId="0" fontId="3" fillId="5" borderId="43" xfId="0" applyFont="1" applyFill="1" applyBorder="1" applyAlignment="1" applyProtection="1">
      <alignment horizontal="center" vertical="center" wrapText="1"/>
      <protection hidden="1"/>
    </xf>
    <xf numFmtId="0" fontId="5" fillId="6" borderId="14" xfId="0" applyFont="1" applyFill="1" applyBorder="1" applyAlignment="1">
      <alignment horizontal="center" wrapText="1"/>
    </xf>
    <xf numFmtId="0" fontId="15" fillId="2" borderId="1" xfId="0" applyFont="1" applyFill="1" applyBorder="1" applyAlignment="1">
      <alignment horizontal="left" wrapText="1"/>
    </xf>
    <xf numFmtId="0" fontId="21" fillId="2" borderId="2" xfId="0" applyFont="1" applyFill="1" applyBorder="1" applyAlignment="1">
      <alignment horizontal="left" wrapText="1"/>
    </xf>
    <xf numFmtId="0" fontId="21" fillId="2" borderId="3" xfId="0" applyFont="1" applyFill="1" applyBorder="1" applyAlignment="1">
      <alignment horizontal="left" wrapText="1"/>
    </xf>
    <xf numFmtId="0" fontId="21" fillId="2" borderId="4" xfId="0" applyFont="1" applyFill="1" applyBorder="1" applyAlignment="1">
      <alignment horizontal="left" wrapText="1"/>
    </xf>
    <xf numFmtId="0" fontId="21" fillId="2" borderId="0" xfId="0" applyFont="1" applyFill="1" applyBorder="1" applyAlignment="1">
      <alignment horizontal="left" wrapText="1"/>
    </xf>
    <xf numFmtId="0" fontId="21" fillId="2" borderId="5" xfId="0" applyFont="1" applyFill="1" applyBorder="1" applyAlignment="1">
      <alignment horizontal="left" wrapText="1"/>
    </xf>
    <xf numFmtId="0" fontId="21" fillId="2" borderId="6" xfId="0" applyFont="1" applyFill="1" applyBorder="1" applyAlignment="1">
      <alignment horizontal="left" wrapText="1"/>
    </xf>
    <xf numFmtId="0" fontId="21" fillId="2" borderId="7" xfId="0" applyFont="1" applyFill="1" applyBorder="1" applyAlignment="1">
      <alignment horizontal="left" wrapText="1"/>
    </xf>
    <xf numFmtId="0" fontId="21" fillId="2" borderId="8" xfId="0" applyFont="1" applyFill="1" applyBorder="1" applyAlignment="1">
      <alignment horizontal="left" wrapText="1"/>
    </xf>
    <xf numFmtId="0" fontId="5" fillId="7" borderId="14" xfId="0" applyFont="1" applyFill="1" applyBorder="1" applyAlignment="1">
      <alignment horizontal="center" wrapText="1"/>
    </xf>
    <xf numFmtId="0" fontId="3" fillId="6" borderId="11" xfId="0" applyFont="1" applyFill="1" applyBorder="1" applyAlignment="1" applyProtection="1">
      <alignment horizontal="center" vertical="center" wrapText="1"/>
      <protection hidden="1"/>
    </xf>
    <xf numFmtId="0" fontId="3" fillId="7" borderId="24" xfId="0" applyFont="1" applyFill="1" applyBorder="1" applyAlignment="1" applyProtection="1">
      <alignment horizontal="center" vertical="center" wrapText="1"/>
      <protection hidden="1"/>
    </xf>
    <xf numFmtId="0" fontId="3" fillId="7" borderId="25" xfId="0" applyFont="1" applyFill="1" applyBorder="1" applyAlignment="1" applyProtection="1">
      <alignment horizontal="center" vertical="center" wrapText="1"/>
      <protection hidden="1"/>
    </xf>
    <xf numFmtId="0" fontId="3" fillId="7" borderId="26" xfId="0" applyFont="1" applyFill="1" applyBorder="1" applyAlignment="1" applyProtection="1">
      <alignment horizontal="center" vertical="center" wrapText="1"/>
      <protection hidden="1"/>
    </xf>
    <xf numFmtId="0" fontId="3" fillId="2" borderId="19" xfId="0" applyFont="1" applyFill="1" applyBorder="1" applyAlignment="1" applyProtection="1">
      <alignment horizontal="left" vertical="top" wrapText="1"/>
      <protection hidden="1"/>
    </xf>
    <xf numFmtId="0" fontId="3" fillId="2" borderId="0" xfId="0" applyFont="1" applyFill="1" applyBorder="1" applyAlignment="1" applyProtection="1">
      <alignment horizontal="left" vertical="top" wrapText="1"/>
      <protection hidden="1"/>
    </xf>
    <xf numFmtId="0" fontId="3" fillId="2" borderId="20" xfId="0" applyFont="1" applyFill="1" applyBorder="1" applyAlignment="1" applyProtection="1">
      <alignment horizontal="left" vertical="top" wrapText="1"/>
      <protection hidden="1"/>
    </xf>
    <xf numFmtId="0" fontId="21" fillId="0" borderId="18" xfId="0" applyFont="1" applyBorder="1" applyAlignment="1">
      <alignment horizontal="left" wrapText="1"/>
    </xf>
    <xf numFmtId="0" fontId="21" fillId="0" borderId="17" xfId="0" applyFont="1" applyBorder="1" applyAlignment="1">
      <alignment horizontal="left" wrapText="1"/>
    </xf>
    <xf numFmtId="0" fontId="21" fillId="0" borderId="21" xfId="0" applyFont="1" applyBorder="1" applyAlignment="1">
      <alignment horizontal="left" wrapText="1"/>
    </xf>
    <xf numFmtId="0" fontId="21" fillId="0" borderId="19" xfId="0" applyFont="1" applyBorder="1" applyAlignment="1">
      <alignment horizontal="left" wrapText="1"/>
    </xf>
    <xf numFmtId="0" fontId="21" fillId="0" borderId="0" xfId="0" applyFont="1" applyBorder="1" applyAlignment="1">
      <alignment horizontal="left" wrapText="1"/>
    </xf>
    <xf numFmtId="0" fontId="21" fillId="0" borderId="22" xfId="0" applyFont="1" applyBorder="1" applyAlignment="1">
      <alignment horizontal="left" wrapText="1"/>
    </xf>
    <xf numFmtId="0" fontId="21" fillId="0" borderId="15" xfId="0" applyFont="1" applyBorder="1" applyAlignment="1">
      <alignment horizontal="left" wrapText="1"/>
    </xf>
    <xf numFmtId="0" fontId="21" fillId="0" borderId="16" xfId="0" applyFont="1" applyBorder="1" applyAlignment="1">
      <alignment horizontal="left" wrapText="1"/>
    </xf>
    <xf numFmtId="0" fontId="21" fillId="0" borderId="23" xfId="0" applyFont="1" applyBorder="1" applyAlignment="1">
      <alignment horizontal="left" wrapText="1"/>
    </xf>
    <xf numFmtId="0" fontId="3" fillId="7" borderId="14" xfId="0" applyFont="1" applyFill="1" applyBorder="1" applyAlignment="1" applyProtection="1">
      <alignment horizontal="center" vertical="center" wrapText="1"/>
      <protection hidden="1"/>
    </xf>
    <xf numFmtId="0" fontId="8"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39" fillId="0" borderId="0" xfId="0" applyFont="1" applyBorder="1" applyAlignment="1">
      <alignment horizontal="left" vertical="center" wrapText="1"/>
    </xf>
    <xf numFmtId="0" fontId="40" fillId="0" borderId="0" xfId="0" applyFont="1" applyAlignment="1">
      <alignment horizontal="left" wrapText="1"/>
    </xf>
    <xf numFmtId="0" fontId="41" fillId="0" borderId="0" xfId="0" applyFont="1" applyAlignment="1">
      <alignment horizontal="left" wrapText="1"/>
    </xf>
    <xf numFmtId="0" fontId="0" fillId="0" borderId="0" xfId="0" applyFont="1" applyFill="1" applyAlignment="1">
      <alignment horizontal="left" vertical="center" wrapText="1"/>
    </xf>
    <xf numFmtId="0" fontId="0" fillId="16" borderId="0" xfId="0" applyFont="1" applyFill="1" applyBorder="1" applyAlignment="1">
      <alignment horizontal="center" vertical="center" wrapText="1"/>
    </xf>
    <xf numFmtId="0" fontId="2" fillId="0" borderId="0" xfId="0" applyFont="1" applyBorder="1" applyAlignment="1">
      <alignment horizontal="justify" vertical="center" wrapText="1"/>
    </xf>
    <xf numFmtId="0" fontId="37" fillId="0" borderId="0" xfId="0" applyFont="1" applyFill="1" applyBorder="1" applyAlignment="1">
      <alignment horizontal="left" vertical="center" wrapText="1"/>
    </xf>
    <xf numFmtId="0" fontId="0" fillId="0" borderId="0" xfId="0" applyFont="1" applyBorder="1" applyAlignment="1">
      <alignment horizontal="left" vertical="center" wrapText="1"/>
    </xf>
    <xf numFmtId="0" fontId="3" fillId="4" borderId="27" xfId="0" applyFont="1" applyFill="1" applyBorder="1" applyAlignment="1" applyProtection="1">
      <alignment horizontal="center" vertical="center" wrapText="1"/>
      <protection hidden="1"/>
    </xf>
    <xf numFmtId="0" fontId="3" fillId="4" borderId="11" xfId="0" applyFont="1" applyFill="1" applyBorder="1" applyAlignment="1" applyProtection="1">
      <alignment horizontal="center" vertical="center" wrapText="1"/>
      <protection hidden="1"/>
    </xf>
    <xf numFmtId="0" fontId="5" fillId="6" borderId="28" xfId="0" applyFont="1" applyFill="1" applyBorder="1" applyAlignment="1">
      <alignment horizontal="center" vertical="center" wrapText="1"/>
    </xf>
    <xf numFmtId="0" fontId="5" fillId="6" borderId="29" xfId="0" applyFont="1" applyFill="1" applyBorder="1" applyAlignment="1">
      <alignment horizontal="center" vertical="center" wrapText="1"/>
    </xf>
    <xf numFmtId="0" fontId="5" fillId="7" borderId="28" xfId="0" applyFont="1" applyFill="1" applyBorder="1" applyAlignment="1">
      <alignment horizontal="center" vertical="center" wrapText="1"/>
    </xf>
    <xf numFmtId="0" fontId="3" fillId="4" borderId="25" xfId="0" applyFont="1" applyFill="1" applyBorder="1" applyAlignment="1" applyProtection="1">
      <alignment horizontal="center" vertical="center" wrapText="1"/>
      <protection hidden="1"/>
    </xf>
    <xf numFmtId="0" fontId="3" fillId="4" borderId="24" xfId="0" applyFont="1" applyFill="1" applyBorder="1" applyAlignment="1" applyProtection="1">
      <alignment horizontal="center" vertical="center" wrapText="1"/>
      <protection hidden="1"/>
    </xf>
    <xf numFmtId="0" fontId="3" fillId="4" borderId="28" xfId="0" applyFont="1" applyFill="1" applyBorder="1" applyAlignment="1" applyProtection="1">
      <alignment horizontal="center" vertical="center" wrapText="1"/>
      <protection hidden="1"/>
    </xf>
    <xf numFmtId="0" fontId="3" fillId="4" borderId="25" xfId="0" applyFont="1" applyFill="1" applyBorder="1" applyAlignment="1" applyProtection="1">
      <alignment horizontal="center" vertical="top" wrapText="1"/>
      <protection hidden="1"/>
    </xf>
    <xf numFmtId="0" fontId="5" fillId="7" borderId="29" xfId="0" applyFont="1" applyFill="1" applyBorder="1" applyAlignment="1">
      <alignment horizontal="center" vertical="center" wrapText="1"/>
    </xf>
    <xf numFmtId="0" fontId="3" fillId="5" borderId="9" xfId="0" applyFont="1" applyFill="1" applyBorder="1" applyAlignment="1" applyProtection="1">
      <alignment horizontal="center" vertical="center" wrapText="1"/>
      <protection hidden="1"/>
    </xf>
    <xf numFmtId="0" fontId="3" fillId="4" borderId="20" xfId="0" applyFont="1" applyFill="1" applyBorder="1" applyAlignment="1" applyProtection="1">
      <alignment horizontal="center" vertical="center" wrapText="1"/>
      <protection hidden="1"/>
    </xf>
    <xf numFmtId="0" fontId="3" fillId="4" borderId="18" xfId="0" applyFont="1" applyFill="1" applyBorder="1" applyAlignment="1" applyProtection="1">
      <alignment horizontal="center" vertical="center" wrapText="1"/>
      <protection hidden="1"/>
    </xf>
    <xf numFmtId="0" fontId="3" fillId="6" borderId="24" xfId="0" applyFont="1" applyFill="1" applyBorder="1" applyAlignment="1" applyProtection="1">
      <alignment horizontal="center" vertical="center" wrapText="1"/>
      <protection hidden="1"/>
    </xf>
    <xf numFmtId="0" fontId="3" fillId="6" borderId="25" xfId="0" applyFont="1" applyFill="1" applyBorder="1" applyAlignment="1" applyProtection="1">
      <alignment horizontal="center" vertical="center" wrapText="1"/>
      <protection hidden="1"/>
    </xf>
    <xf numFmtId="0" fontId="3" fillId="6" borderId="26" xfId="0" applyFont="1" applyFill="1" applyBorder="1" applyAlignment="1" applyProtection="1">
      <alignment horizontal="center" vertical="center" wrapText="1"/>
      <protection hidden="1"/>
    </xf>
    <xf numFmtId="0" fontId="3" fillId="13" borderId="14" xfId="0" applyFont="1" applyFill="1" applyBorder="1" applyAlignment="1" applyProtection="1">
      <alignment horizontal="center" vertical="center" wrapText="1"/>
      <protection hidden="1"/>
    </xf>
    <xf numFmtId="0" fontId="31" fillId="0" borderId="18" xfId="0" applyFont="1" applyFill="1" applyBorder="1" applyAlignment="1">
      <alignment horizontal="left" wrapText="1"/>
    </xf>
    <xf numFmtId="0" fontId="29" fillId="0" borderId="17" xfId="0" applyFont="1" applyFill="1" applyBorder="1" applyAlignment="1">
      <alignment horizontal="left" wrapText="1"/>
    </xf>
    <xf numFmtId="0" fontId="29" fillId="0" borderId="21" xfId="0" applyFont="1" applyFill="1" applyBorder="1" applyAlignment="1">
      <alignment horizontal="left" wrapText="1"/>
    </xf>
    <xf numFmtId="0" fontId="29" fillId="0" borderId="19" xfId="0" applyFont="1" applyFill="1" applyBorder="1" applyAlignment="1">
      <alignment horizontal="left" wrapText="1"/>
    </xf>
    <xf numFmtId="0" fontId="29" fillId="0" borderId="0" xfId="0" applyFont="1" applyFill="1" applyBorder="1" applyAlignment="1">
      <alignment horizontal="left" wrapText="1"/>
    </xf>
    <xf numFmtId="0" fontId="29" fillId="0" borderId="22" xfId="0" applyFont="1" applyFill="1" applyBorder="1" applyAlignment="1">
      <alignment horizontal="left" wrapText="1"/>
    </xf>
    <xf numFmtId="0" fontId="29" fillId="0" borderId="15" xfId="0" applyFont="1" applyFill="1" applyBorder="1" applyAlignment="1">
      <alignment horizontal="left" wrapText="1"/>
    </xf>
    <xf numFmtId="0" fontId="29" fillId="0" borderId="16" xfId="0" applyFont="1" applyFill="1" applyBorder="1" applyAlignment="1">
      <alignment horizontal="left" wrapText="1"/>
    </xf>
    <xf numFmtId="0" fontId="29" fillId="0" borderId="23" xfId="0" applyFont="1" applyFill="1" applyBorder="1" applyAlignment="1">
      <alignment horizontal="left" wrapText="1"/>
    </xf>
    <xf numFmtId="0" fontId="28" fillId="12" borderId="14" xfId="0" applyFont="1" applyFill="1" applyBorder="1" applyAlignment="1">
      <alignment horizontal="center" wrapText="1"/>
    </xf>
    <xf numFmtId="0" fontId="28" fillId="11" borderId="14" xfId="0" applyFont="1" applyFill="1" applyBorder="1" applyAlignment="1">
      <alignment horizontal="center" wrapText="1"/>
    </xf>
    <xf numFmtId="0" fontId="3" fillId="10" borderId="14" xfId="0" applyFont="1" applyFill="1" applyBorder="1" applyAlignment="1" applyProtection="1">
      <alignment horizontal="center" vertical="center" wrapText="1"/>
      <protection hidden="1"/>
    </xf>
    <xf numFmtId="0" fontId="3" fillId="10" borderId="14" xfId="0" applyFont="1" applyFill="1" applyBorder="1" applyAlignment="1" applyProtection="1">
      <alignment horizontal="center" vertical="top" wrapText="1"/>
      <protection hidden="1"/>
    </xf>
    <xf numFmtId="0" fontId="3" fillId="10" borderId="20" xfId="0" applyFont="1" applyFill="1" applyBorder="1" applyAlignment="1" applyProtection="1">
      <alignment horizontal="center" vertical="center" wrapText="1"/>
      <protection hidden="1"/>
    </xf>
    <xf numFmtId="0" fontId="3" fillId="10" borderId="9" xfId="0" applyFont="1" applyFill="1" applyBorder="1" applyAlignment="1" applyProtection="1">
      <alignment horizontal="center" vertical="center" wrapText="1"/>
      <protection hidden="1"/>
    </xf>
    <xf numFmtId="0" fontId="3" fillId="11" borderId="14" xfId="0" applyFont="1" applyFill="1" applyBorder="1" applyAlignment="1" applyProtection="1">
      <alignment horizontal="center" vertical="center" wrapText="1"/>
      <protection hidden="1"/>
    </xf>
    <xf numFmtId="0" fontId="3" fillId="12" borderId="14" xfId="0" applyFont="1" applyFill="1" applyBorder="1" applyAlignment="1" applyProtection="1">
      <alignment horizontal="center" vertical="center" wrapText="1"/>
      <protection hidden="1"/>
    </xf>
    <xf numFmtId="0" fontId="3" fillId="9" borderId="9"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2" xfId="0" applyFont="1" applyFill="1" applyBorder="1" applyAlignment="1" applyProtection="1">
      <alignment horizontal="left" vertical="top" wrapText="1"/>
      <protection hidden="1"/>
    </xf>
    <xf numFmtId="0" fontId="3" fillId="9" borderId="15"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1"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3"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9" fillId="8" borderId="18" xfId="0" applyFont="1" applyFill="1" applyBorder="1" applyAlignment="1">
      <alignment horizontal="left" vertical="center" wrapText="1"/>
    </xf>
    <xf numFmtId="0" fontId="9" fillId="8" borderId="15" xfId="0" applyFont="1" applyFill="1" applyBorder="1" applyAlignment="1">
      <alignment horizontal="left" vertical="center" wrapText="1"/>
    </xf>
    <xf numFmtId="9" fontId="3" fillId="5" borderId="14" xfId="1" applyFont="1" applyFill="1" applyBorder="1" applyAlignment="1" applyProtection="1">
      <alignment horizontal="center" vertical="center" wrapText="1"/>
      <protection hidden="1"/>
    </xf>
    <xf numFmtId="0" fontId="20" fillId="0" borderId="14" xfId="0" applyFont="1" applyBorder="1" applyAlignment="1">
      <alignment horizontal="left" vertical="top" wrapText="1"/>
    </xf>
    <xf numFmtId="0" fontId="9" fillId="0" borderId="18"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11" fillId="8" borderId="18" xfId="0" applyFont="1" applyFill="1" applyBorder="1" applyAlignment="1">
      <alignment horizontal="left" vertical="center" wrapText="1"/>
    </xf>
    <xf numFmtId="0" fontId="11" fillId="8" borderId="15" xfId="0" applyFont="1" applyFill="1" applyBorder="1" applyAlignment="1">
      <alignment horizontal="left" vertical="center" wrapText="1"/>
    </xf>
    <xf numFmtId="0" fontId="2" fillId="2" borderId="19"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16"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18" xfId="0" applyFont="1" applyFill="1" applyBorder="1" applyAlignment="1">
      <alignment horizontal="left" vertical="top" wrapText="1"/>
    </xf>
    <xf numFmtId="0" fontId="2" fillId="2" borderId="17" xfId="0" applyFont="1" applyFill="1" applyBorder="1" applyAlignment="1">
      <alignment horizontal="left" vertical="top" wrapText="1"/>
    </xf>
    <xf numFmtId="0" fontId="2" fillId="2" borderId="21" xfId="0" applyFont="1" applyFill="1" applyBorder="1" applyAlignment="1">
      <alignment horizontal="left" vertical="top" wrapText="1"/>
    </xf>
    <xf numFmtId="0" fontId="23" fillId="2" borderId="14" xfId="0" applyFont="1" applyFill="1" applyBorder="1" applyAlignment="1" applyProtection="1">
      <alignment horizontal="left" vertical="top" wrapText="1"/>
      <protection hidden="1"/>
    </xf>
    <xf numFmtId="0" fontId="5" fillId="4" borderId="14"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47" fillId="5" borderId="39" xfId="0" applyFont="1" applyFill="1" applyBorder="1" applyAlignment="1" applyProtection="1">
      <alignment horizontal="center" vertical="center" wrapText="1"/>
      <protection hidden="1"/>
    </xf>
    <xf numFmtId="0" fontId="47" fillId="5" borderId="9" xfId="0" applyFont="1" applyFill="1" applyBorder="1" applyAlignment="1" applyProtection="1">
      <alignment horizontal="center" vertical="center" wrapText="1"/>
      <protection hidden="1"/>
    </xf>
    <xf numFmtId="0" fontId="47" fillId="5" borderId="36" xfId="0" applyFont="1" applyFill="1" applyBorder="1" applyAlignment="1" applyProtection="1">
      <alignment horizontal="center" vertical="center" wrapText="1"/>
      <protection hidden="1"/>
    </xf>
    <xf numFmtId="0" fontId="46" fillId="0" borderId="37" xfId="0" applyFont="1" applyBorder="1" applyAlignment="1">
      <alignment horizontal="left" vertical="top" wrapText="1"/>
    </xf>
    <xf numFmtId="0" fontId="46" fillId="0" borderId="32" xfId="0" applyFont="1" applyBorder="1" applyAlignment="1">
      <alignment horizontal="left" vertical="top" wrapText="1"/>
    </xf>
    <xf numFmtId="0" fontId="46" fillId="0" borderId="33" xfId="0" applyFont="1" applyBorder="1" applyAlignment="1">
      <alignment horizontal="left" vertical="top" wrapText="1"/>
    </xf>
    <xf numFmtId="0" fontId="5" fillId="4" borderId="28" xfId="0" applyFont="1" applyFill="1" applyBorder="1" applyAlignment="1">
      <alignment horizontal="center" vertical="center" wrapText="1"/>
    </xf>
    <xf numFmtId="0" fontId="44" fillId="3" borderId="14" xfId="0" applyFont="1" applyFill="1" applyBorder="1" applyAlignment="1" applyProtection="1">
      <alignment horizontal="center" vertical="center" wrapText="1"/>
      <protection hidden="1"/>
    </xf>
    <xf numFmtId="0" fontId="44" fillId="3" borderId="29" xfId="0" applyFont="1" applyFill="1" applyBorder="1" applyAlignment="1" applyProtection="1">
      <alignment horizontal="center" vertical="center" wrapText="1"/>
      <protection hidden="1"/>
    </xf>
    <xf numFmtId="0" fontId="3" fillId="3" borderId="24" xfId="0" applyFont="1" applyFill="1" applyBorder="1" applyAlignment="1" applyProtection="1">
      <alignment horizontal="center" vertical="center" wrapText="1"/>
      <protection hidden="1"/>
    </xf>
    <xf numFmtId="0" fontId="3" fillId="3" borderId="25" xfId="0" applyFont="1" applyFill="1" applyBorder="1" applyAlignment="1" applyProtection="1">
      <alignment horizontal="center" vertical="center" wrapText="1"/>
      <protection hidden="1"/>
    </xf>
    <xf numFmtId="0" fontId="3" fillId="3" borderId="26" xfId="0" applyFont="1" applyFill="1" applyBorder="1" applyAlignment="1" applyProtection="1">
      <alignment horizontal="center" vertical="center" wrapText="1"/>
      <protection hidden="1"/>
    </xf>
    <xf numFmtId="0" fontId="3" fillId="4" borderId="26" xfId="0" applyFont="1" applyFill="1" applyBorder="1" applyAlignment="1" applyProtection="1">
      <alignment horizontal="center" vertical="center" wrapText="1"/>
      <protection hidden="1"/>
    </xf>
    <xf numFmtId="0" fontId="44" fillId="3" borderId="28" xfId="0" applyFont="1" applyFill="1" applyBorder="1" applyAlignment="1" applyProtection="1">
      <alignment horizontal="center" vertical="center" wrapText="1"/>
      <protection hidden="1"/>
    </xf>
    <xf numFmtId="0" fontId="3" fillId="2" borderId="44" xfId="0" applyFont="1" applyFill="1" applyBorder="1" applyAlignment="1" applyProtection="1">
      <alignment horizontal="center" vertical="center" wrapText="1"/>
      <protection hidden="1"/>
    </xf>
    <xf numFmtId="0" fontId="3" fillId="2" borderId="45" xfId="0" applyFont="1" applyFill="1" applyBorder="1" applyAlignment="1" applyProtection="1">
      <alignment horizontal="center" vertical="center" wrapText="1"/>
      <protection hidden="1"/>
    </xf>
    <xf numFmtId="0" fontId="3" fillId="2" borderId="46" xfId="0" applyFont="1" applyFill="1" applyBorder="1" applyAlignment="1" applyProtection="1">
      <alignment horizontal="center" vertical="center" wrapText="1"/>
      <protection hidden="1"/>
    </xf>
    <xf numFmtId="0" fontId="3" fillId="2" borderId="47" xfId="0" applyFont="1" applyFill="1" applyBorder="1" applyAlignment="1" applyProtection="1">
      <alignment horizontal="left" vertical="top" wrapText="1"/>
      <protection hidden="1"/>
    </xf>
    <xf numFmtId="0" fontId="3" fillId="2" borderId="48" xfId="0" applyFont="1" applyFill="1" applyBorder="1" applyAlignment="1" applyProtection="1">
      <alignment horizontal="left" vertical="top" wrapText="1"/>
      <protection hidden="1"/>
    </xf>
    <xf numFmtId="0" fontId="3" fillId="2" borderId="49" xfId="0" applyFont="1" applyFill="1" applyBorder="1" applyAlignment="1" applyProtection="1">
      <alignment horizontal="left" vertical="top" wrapText="1"/>
      <protection hidden="1"/>
    </xf>
    <xf numFmtId="0" fontId="3" fillId="2" borderId="27" xfId="0" applyFont="1" applyFill="1" applyBorder="1" applyAlignment="1" applyProtection="1">
      <alignment horizontal="left" vertical="top" wrapText="1"/>
      <protection hidden="1"/>
    </xf>
    <xf numFmtId="0" fontId="3" fillId="2" borderId="10" xfId="0" applyFont="1" applyFill="1" applyBorder="1" applyAlignment="1" applyProtection="1">
      <alignment horizontal="left" vertical="center" wrapText="1"/>
      <protection hidden="1"/>
    </xf>
    <xf numFmtId="0" fontId="3" fillId="2" borderId="2" xfId="0" applyFont="1" applyFill="1" applyBorder="1" applyAlignment="1" applyProtection="1">
      <alignment horizontal="left" vertical="center" wrapText="1"/>
      <protection hidden="1"/>
    </xf>
    <xf numFmtId="0" fontId="3" fillId="2" borderId="3" xfId="0" applyFont="1" applyFill="1" applyBorder="1" applyAlignment="1" applyProtection="1">
      <alignment horizontal="left" vertical="center" wrapText="1"/>
      <protection hidden="1"/>
    </xf>
    <xf numFmtId="0" fontId="3" fillId="2" borderId="53" xfId="0" applyFont="1" applyFill="1" applyBorder="1" applyAlignment="1" applyProtection="1">
      <alignment horizontal="left" vertical="center" wrapText="1"/>
      <protection hidden="1"/>
    </xf>
    <xf numFmtId="0" fontId="3" fillId="2" borderId="7" xfId="0" applyFont="1" applyFill="1" applyBorder="1" applyAlignment="1" applyProtection="1">
      <alignment horizontal="left" vertical="center" wrapText="1"/>
      <protection hidden="1"/>
    </xf>
    <xf numFmtId="0" fontId="3" fillId="2" borderId="8" xfId="0" applyFont="1" applyFill="1" applyBorder="1" applyAlignment="1" applyProtection="1">
      <alignment horizontal="left" vertical="center" wrapText="1"/>
      <protection hidden="1"/>
    </xf>
    <xf numFmtId="0" fontId="3" fillId="2" borderId="50" xfId="0" applyFont="1" applyFill="1" applyBorder="1" applyAlignment="1" applyProtection="1">
      <alignment horizontal="left" vertical="center" wrapText="1"/>
      <protection hidden="1"/>
    </xf>
    <xf numFmtId="0" fontId="3" fillId="2" borderId="51" xfId="0" applyFont="1" applyFill="1" applyBorder="1" applyAlignment="1" applyProtection="1">
      <alignment horizontal="left" vertical="center" wrapText="1"/>
      <protection hidden="1"/>
    </xf>
    <xf numFmtId="0" fontId="3" fillId="2" borderId="52" xfId="0" applyFont="1" applyFill="1" applyBorder="1" applyAlignment="1" applyProtection="1">
      <alignment horizontal="left" vertical="center" wrapText="1"/>
      <protection hidden="1"/>
    </xf>
    <xf numFmtId="0" fontId="3" fillId="2" borderId="38" xfId="0" applyFont="1" applyFill="1" applyBorder="1" applyAlignment="1" applyProtection="1">
      <alignment horizontal="left" vertical="top" wrapText="1"/>
      <protection hidden="1"/>
    </xf>
    <xf numFmtId="0" fontId="3" fillId="2" borderId="51" xfId="0" applyFont="1" applyFill="1" applyBorder="1" applyAlignment="1" applyProtection="1">
      <alignment horizontal="left" vertical="top" wrapText="1"/>
      <protection hidden="1"/>
    </xf>
    <xf numFmtId="0" fontId="3" fillId="2" borderId="52" xfId="0" applyFont="1" applyFill="1" applyBorder="1" applyAlignment="1" applyProtection="1">
      <alignment horizontal="left" vertical="top" wrapText="1"/>
      <protection hidden="1"/>
    </xf>
    <xf numFmtId="0" fontId="27" fillId="0" borderId="14" xfId="0" applyFont="1" applyBorder="1" applyAlignment="1">
      <alignment horizontal="left" vertical="top" wrapText="1"/>
    </xf>
    <xf numFmtId="0" fontId="4" fillId="0" borderId="14" xfId="0" applyFont="1" applyBorder="1" applyAlignment="1">
      <alignment horizontal="justify" vertical="center" wrapText="1"/>
    </xf>
    <xf numFmtId="0" fontId="4" fillId="0" borderId="14" xfId="0" applyFont="1" applyBorder="1" applyAlignment="1">
      <alignment horizontal="center" wrapText="1"/>
    </xf>
    <xf numFmtId="0" fontId="4" fillId="0" borderId="14" xfId="0" applyFont="1" applyBorder="1" applyAlignment="1">
      <alignment horizontal="left" vertical="top" wrapText="1"/>
    </xf>
    <xf numFmtId="0" fontId="3" fillId="7" borderId="9"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left" vertical="top" wrapText="1"/>
      <protection hidden="1"/>
    </xf>
    <xf numFmtId="0" fontId="3" fillId="2" borderId="3" xfId="0" applyFont="1" applyFill="1" applyBorder="1" applyAlignment="1" applyProtection="1">
      <alignment horizontal="left" vertical="top" wrapText="1"/>
      <protection hidden="1"/>
    </xf>
    <xf numFmtId="0" fontId="3" fillId="2" borderId="6" xfId="0" applyFont="1" applyFill="1" applyBorder="1" applyAlignment="1" applyProtection="1">
      <alignment horizontal="left" vertical="top" wrapText="1"/>
      <protection hidden="1"/>
    </xf>
    <xf numFmtId="0" fontId="3" fillId="2" borderId="7" xfId="0" applyFont="1" applyFill="1" applyBorder="1" applyAlignment="1" applyProtection="1">
      <alignment horizontal="left" vertical="top" wrapText="1"/>
      <protection hidden="1"/>
    </xf>
    <xf numFmtId="0" fontId="3" fillId="2" borderId="8" xfId="0" applyFont="1" applyFill="1" applyBorder="1" applyAlignment="1" applyProtection="1">
      <alignment horizontal="left" vertical="top" wrapText="1"/>
      <protection hidden="1"/>
    </xf>
  </cellXfs>
  <cellStyles count="2">
    <cellStyle name="Normal" xfId="0" builtinId="0"/>
    <cellStyle name="Porcentaje"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57150</xdr:colOff>
      <xdr:row>0</xdr:row>
      <xdr:rowOff>9525</xdr:rowOff>
    </xdr:from>
    <xdr:to>
      <xdr:col>3</xdr:col>
      <xdr:colOff>247650</xdr:colOff>
      <xdr:row>2</xdr:row>
      <xdr:rowOff>104775</xdr:rowOff>
    </xdr:to>
    <xdr:pic>
      <xdr:nvPicPr>
        <xdr:cNvPr id="2" name="Picture 1">
          <a:extLst>
            <a:ext uri="{FF2B5EF4-FFF2-40B4-BE49-F238E27FC236}">
              <a16:creationId xmlns=""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9525"/>
          <a:ext cx="838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57150</xdr:colOff>
      <xdr:row>0</xdr:row>
      <xdr:rowOff>9525</xdr:rowOff>
    </xdr:from>
    <xdr:to>
      <xdr:col>3</xdr:col>
      <xdr:colOff>247650</xdr:colOff>
      <xdr:row>2</xdr:row>
      <xdr:rowOff>104775</xdr:rowOff>
    </xdr:to>
    <xdr:pic>
      <xdr:nvPicPr>
        <xdr:cNvPr id="2" name="Picture 1">
          <a:extLst>
            <a:ext uri="{FF2B5EF4-FFF2-40B4-BE49-F238E27FC236}">
              <a16:creationId xmlns="" xmlns:a16="http://schemas.microsoft.com/office/drawing/2014/main" id="{00000000-0008-0000-0000-00003904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9525"/>
          <a:ext cx="838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57150</xdr:colOff>
      <xdr:row>0</xdr:row>
      <xdr:rowOff>9525</xdr:rowOff>
    </xdr:from>
    <xdr:to>
      <xdr:col>3</xdr:col>
      <xdr:colOff>247650</xdr:colOff>
      <xdr:row>2</xdr:row>
      <xdr:rowOff>104775</xdr:rowOff>
    </xdr:to>
    <xdr:pic>
      <xdr:nvPicPr>
        <xdr:cNvPr id="2" name="Picture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9525"/>
          <a:ext cx="838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57150</xdr:colOff>
      <xdr:row>0</xdr:row>
      <xdr:rowOff>9525</xdr:rowOff>
    </xdr:from>
    <xdr:to>
      <xdr:col>3</xdr:col>
      <xdr:colOff>247650</xdr:colOff>
      <xdr:row>2</xdr:row>
      <xdr:rowOff>104775</xdr:rowOff>
    </xdr:to>
    <xdr:pic>
      <xdr:nvPicPr>
        <xdr:cNvPr id="2" name="Picture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9525"/>
          <a:ext cx="838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0</xdr:row>
      <xdr:rowOff>9525</xdr:rowOff>
    </xdr:from>
    <xdr:to>
      <xdr:col>3</xdr:col>
      <xdr:colOff>247650</xdr:colOff>
      <xdr:row>2</xdr:row>
      <xdr:rowOff>104775</xdr:rowOff>
    </xdr:to>
    <xdr:pic>
      <xdr:nvPicPr>
        <xdr:cNvPr id="2" name="Picture 1">
          <a:extLst>
            <a:ext uri="{FF2B5EF4-FFF2-40B4-BE49-F238E27FC236}">
              <a16:creationId xmlns="" xmlns:a16="http://schemas.microsoft.com/office/drawing/2014/main" id="{D386FFD9-D32A-4CC9-A8E5-9A6BCFD04319}"/>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9525"/>
          <a:ext cx="838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0</xdr:row>
      <xdr:rowOff>9525</xdr:rowOff>
    </xdr:from>
    <xdr:to>
      <xdr:col>3</xdr:col>
      <xdr:colOff>247650</xdr:colOff>
      <xdr:row>2</xdr:row>
      <xdr:rowOff>104775</xdr:rowOff>
    </xdr:to>
    <xdr:pic>
      <xdr:nvPicPr>
        <xdr:cNvPr id="2" name="Picture 1">
          <a:extLst>
            <a:ext uri="{FF2B5EF4-FFF2-40B4-BE49-F238E27FC236}">
              <a16:creationId xmlns="" xmlns:a16="http://schemas.microsoft.com/office/drawing/2014/main" id="{00000000-0008-0000-0000-0000C704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9525"/>
          <a:ext cx="838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0</xdr:row>
      <xdr:rowOff>9525</xdr:rowOff>
    </xdr:from>
    <xdr:to>
      <xdr:col>3</xdr:col>
      <xdr:colOff>247650</xdr:colOff>
      <xdr:row>2</xdr:row>
      <xdr:rowOff>104775</xdr:rowOff>
    </xdr:to>
    <xdr:pic>
      <xdr:nvPicPr>
        <xdr:cNvPr id="2" name="Picture 1">
          <a:extLst>
            <a:ext uri="{FF2B5EF4-FFF2-40B4-BE49-F238E27FC236}">
              <a16:creationId xmlns="" xmlns:a16="http://schemas.microsoft.com/office/drawing/2014/main" id="{D20D24E3-6B66-4716-9851-E9693391B695}"/>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9525"/>
          <a:ext cx="838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0</xdr:row>
      <xdr:rowOff>9525</xdr:rowOff>
    </xdr:from>
    <xdr:to>
      <xdr:col>3</xdr:col>
      <xdr:colOff>247650</xdr:colOff>
      <xdr:row>2</xdr:row>
      <xdr:rowOff>104775</xdr:rowOff>
    </xdr:to>
    <xdr:pic>
      <xdr:nvPicPr>
        <xdr:cNvPr id="2" name="Picture 1">
          <a:extLst>
            <a:ext uri="{FF2B5EF4-FFF2-40B4-BE49-F238E27FC236}">
              <a16:creationId xmlns="" xmlns:a16="http://schemas.microsoft.com/office/drawing/2014/main" id="{5DB533EF-A1D3-4178-B9B6-695563232882}"/>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9525"/>
          <a:ext cx="838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57150</xdr:colOff>
      <xdr:row>0</xdr:row>
      <xdr:rowOff>9525</xdr:rowOff>
    </xdr:from>
    <xdr:to>
      <xdr:col>3</xdr:col>
      <xdr:colOff>247650</xdr:colOff>
      <xdr:row>2</xdr:row>
      <xdr:rowOff>104775</xdr:rowOff>
    </xdr:to>
    <xdr:pic>
      <xdr:nvPicPr>
        <xdr:cNvPr id="2" name="Picture 1">
          <a:extLst>
            <a:ext uri="{FF2B5EF4-FFF2-40B4-BE49-F238E27FC236}">
              <a16:creationId xmlns="" xmlns:a16="http://schemas.microsoft.com/office/drawing/2014/main" id="{00000000-0008-0000-0100-00002E08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9525"/>
          <a:ext cx="838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57150</xdr:colOff>
      <xdr:row>0</xdr:row>
      <xdr:rowOff>9525</xdr:rowOff>
    </xdr:from>
    <xdr:to>
      <xdr:col>3</xdr:col>
      <xdr:colOff>247650</xdr:colOff>
      <xdr:row>2</xdr:row>
      <xdr:rowOff>104775</xdr:rowOff>
    </xdr:to>
    <xdr:pic>
      <xdr:nvPicPr>
        <xdr:cNvPr id="2" name="Picture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9525"/>
          <a:ext cx="838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160020</xdr:colOff>
      <xdr:row>0</xdr:row>
      <xdr:rowOff>76200</xdr:rowOff>
    </xdr:from>
    <xdr:to>
      <xdr:col>4</xdr:col>
      <xdr:colOff>5580</xdr:colOff>
      <xdr:row>0</xdr:row>
      <xdr:rowOff>640080</xdr:rowOff>
    </xdr:to>
    <xdr:pic>
      <xdr:nvPicPr>
        <xdr:cNvPr id="2" name="Picture 1">
          <a:extLst>
            <a:ext uri="{FF2B5EF4-FFF2-40B4-BE49-F238E27FC236}">
              <a16:creationId xmlns:a16="http://schemas.microsoft.com/office/drawing/2014/main" xmlns=""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76200"/>
          <a:ext cx="1055235"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32</xdr:col>
      <xdr:colOff>112059</xdr:colOff>
      <xdr:row>6</xdr:row>
      <xdr:rowOff>313764</xdr:rowOff>
    </xdr:from>
    <xdr:to>
      <xdr:col>32</xdr:col>
      <xdr:colOff>293034</xdr:colOff>
      <xdr:row>6</xdr:row>
      <xdr:rowOff>494739</xdr:rowOff>
    </xdr:to>
    <xdr:pic>
      <xdr:nvPicPr>
        <xdr:cNvPr id="3" name="Imagen 2">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581034" y="229496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32</xdr:col>
      <xdr:colOff>89647</xdr:colOff>
      <xdr:row>7</xdr:row>
      <xdr:rowOff>324969</xdr:rowOff>
    </xdr:from>
    <xdr:to>
      <xdr:col>32</xdr:col>
      <xdr:colOff>270622</xdr:colOff>
      <xdr:row>7</xdr:row>
      <xdr:rowOff>505944</xdr:rowOff>
    </xdr:to>
    <xdr:pic>
      <xdr:nvPicPr>
        <xdr:cNvPr id="4" name="Imagen 3">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8558622" y="302054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32</xdr:col>
      <xdr:colOff>89647</xdr:colOff>
      <xdr:row>8</xdr:row>
      <xdr:rowOff>324969</xdr:rowOff>
    </xdr:from>
    <xdr:ext cx="180975" cy="180975"/>
    <xdr:pic>
      <xdr:nvPicPr>
        <xdr:cNvPr id="5" name="Imagen 4">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8558622" y="374444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32</xdr:col>
      <xdr:colOff>89647</xdr:colOff>
      <xdr:row>9</xdr:row>
      <xdr:rowOff>324969</xdr:rowOff>
    </xdr:from>
    <xdr:ext cx="180975" cy="180975"/>
    <xdr:pic>
      <xdr:nvPicPr>
        <xdr:cNvPr id="6" name="Imagen 5">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8558622" y="446834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38</xdr:col>
      <xdr:colOff>89647</xdr:colOff>
      <xdr:row>8</xdr:row>
      <xdr:rowOff>324969</xdr:rowOff>
    </xdr:from>
    <xdr:ext cx="180975" cy="180975"/>
    <xdr:pic>
      <xdr:nvPicPr>
        <xdr:cNvPr id="7" name="Imagen 6">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20844622" y="374444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38</xdr:col>
      <xdr:colOff>89647</xdr:colOff>
      <xdr:row>9</xdr:row>
      <xdr:rowOff>324969</xdr:rowOff>
    </xdr:from>
    <xdr:ext cx="180975" cy="180975"/>
    <xdr:pic>
      <xdr:nvPicPr>
        <xdr:cNvPr id="8" name="Imagen 7">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20844622" y="446834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38</xdr:col>
      <xdr:colOff>89647</xdr:colOff>
      <xdr:row>6</xdr:row>
      <xdr:rowOff>324969</xdr:rowOff>
    </xdr:from>
    <xdr:ext cx="180975" cy="180975"/>
    <xdr:pic>
      <xdr:nvPicPr>
        <xdr:cNvPr id="9" name="Imagen 8">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20844622" y="2306169"/>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38</xdr:col>
      <xdr:colOff>89647</xdr:colOff>
      <xdr:row>7</xdr:row>
      <xdr:rowOff>324969</xdr:rowOff>
    </xdr:from>
    <xdr:ext cx="180975" cy="180975"/>
    <xdr:pic>
      <xdr:nvPicPr>
        <xdr:cNvPr id="10" name="Imagen 9">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20844622" y="302054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89647</xdr:colOff>
      <xdr:row>11</xdr:row>
      <xdr:rowOff>324969</xdr:rowOff>
    </xdr:from>
    <xdr:ext cx="180975" cy="180975"/>
    <xdr:pic>
      <xdr:nvPicPr>
        <xdr:cNvPr id="11" name="Imagen 10">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6653622" y="606854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89647</xdr:colOff>
      <xdr:row>12</xdr:row>
      <xdr:rowOff>324969</xdr:rowOff>
    </xdr:from>
    <xdr:ext cx="180975" cy="180975"/>
    <xdr:pic>
      <xdr:nvPicPr>
        <xdr:cNvPr id="12" name="Imagen 1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6653622" y="686864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28</xdr:col>
      <xdr:colOff>89647</xdr:colOff>
      <xdr:row>11</xdr:row>
      <xdr:rowOff>324969</xdr:rowOff>
    </xdr:from>
    <xdr:ext cx="180975" cy="180975"/>
    <xdr:pic>
      <xdr:nvPicPr>
        <xdr:cNvPr id="13" name="Imagen 12">
          <a:extLst>
            <a:ext uri="{FF2B5EF4-FFF2-40B4-BE49-F238E27FC236}">
              <a16:creationId xmlns:a16="http://schemas.microsoft.com/office/drawing/2014/main" xmlns=""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7034622" y="606854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28</xdr:col>
      <xdr:colOff>89647</xdr:colOff>
      <xdr:row>12</xdr:row>
      <xdr:rowOff>324969</xdr:rowOff>
    </xdr:from>
    <xdr:ext cx="180975" cy="180975"/>
    <xdr:pic>
      <xdr:nvPicPr>
        <xdr:cNvPr id="14" name="Imagen 13">
          <a:extLst>
            <a:ext uri="{FF2B5EF4-FFF2-40B4-BE49-F238E27FC236}">
              <a16:creationId xmlns:a16="http://schemas.microsoft.com/office/drawing/2014/main" xmlns="" id="{00000000-0008-0000-00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7034622" y="686864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89647</xdr:colOff>
      <xdr:row>11</xdr:row>
      <xdr:rowOff>324969</xdr:rowOff>
    </xdr:from>
    <xdr:ext cx="180975" cy="180975"/>
    <xdr:pic>
      <xdr:nvPicPr>
        <xdr:cNvPr id="15" name="Imagen 14">
          <a:extLst>
            <a:ext uri="{FF2B5EF4-FFF2-40B4-BE49-F238E27FC236}">
              <a16:creationId xmlns:a16="http://schemas.microsoft.com/office/drawing/2014/main" xmlns="" id="{00000000-0008-0000-00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7415622" y="606854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89647</xdr:colOff>
      <xdr:row>12</xdr:row>
      <xdr:rowOff>324969</xdr:rowOff>
    </xdr:from>
    <xdr:ext cx="180975" cy="180975"/>
    <xdr:pic>
      <xdr:nvPicPr>
        <xdr:cNvPr id="16" name="Imagen 15">
          <a:extLst>
            <a:ext uri="{FF2B5EF4-FFF2-40B4-BE49-F238E27FC236}">
              <a16:creationId xmlns:a16="http://schemas.microsoft.com/office/drawing/2014/main" xmlns="" id="{00000000-0008-0000-0000-00001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7415622" y="686864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30</xdr:col>
      <xdr:colOff>89647</xdr:colOff>
      <xdr:row>11</xdr:row>
      <xdr:rowOff>324969</xdr:rowOff>
    </xdr:from>
    <xdr:ext cx="180975" cy="180975"/>
    <xdr:pic>
      <xdr:nvPicPr>
        <xdr:cNvPr id="17" name="Imagen 16">
          <a:extLst>
            <a:ext uri="{FF2B5EF4-FFF2-40B4-BE49-F238E27FC236}">
              <a16:creationId xmlns:a16="http://schemas.microsoft.com/office/drawing/2014/main" xmlns="" id="{00000000-0008-0000-0000-00001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7796622" y="606854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30</xdr:col>
      <xdr:colOff>89647</xdr:colOff>
      <xdr:row>12</xdr:row>
      <xdr:rowOff>324969</xdr:rowOff>
    </xdr:from>
    <xdr:ext cx="180975" cy="180975"/>
    <xdr:pic>
      <xdr:nvPicPr>
        <xdr:cNvPr id="18" name="Imagen 17">
          <a:extLst>
            <a:ext uri="{FF2B5EF4-FFF2-40B4-BE49-F238E27FC236}">
              <a16:creationId xmlns:a16="http://schemas.microsoft.com/office/drawing/2014/main" xmlns="" id="{00000000-0008-0000-0000-00001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7796622" y="686864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31</xdr:col>
      <xdr:colOff>89647</xdr:colOff>
      <xdr:row>11</xdr:row>
      <xdr:rowOff>324969</xdr:rowOff>
    </xdr:from>
    <xdr:ext cx="180975" cy="180975"/>
    <xdr:pic>
      <xdr:nvPicPr>
        <xdr:cNvPr id="19" name="Imagen 18">
          <a:extLst>
            <a:ext uri="{FF2B5EF4-FFF2-40B4-BE49-F238E27FC236}">
              <a16:creationId xmlns:a16="http://schemas.microsoft.com/office/drawing/2014/main" xmlns="" id="{00000000-0008-0000-0000-00001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8177622" y="606854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31</xdr:col>
      <xdr:colOff>89647</xdr:colOff>
      <xdr:row>12</xdr:row>
      <xdr:rowOff>324969</xdr:rowOff>
    </xdr:from>
    <xdr:ext cx="180975" cy="180975"/>
    <xdr:pic>
      <xdr:nvPicPr>
        <xdr:cNvPr id="20" name="Imagen 19">
          <a:extLst>
            <a:ext uri="{FF2B5EF4-FFF2-40B4-BE49-F238E27FC236}">
              <a16:creationId xmlns:a16="http://schemas.microsoft.com/office/drawing/2014/main" xmlns="" id="{00000000-0008-0000-00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8177622" y="686864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32</xdr:col>
      <xdr:colOff>89647</xdr:colOff>
      <xdr:row>11</xdr:row>
      <xdr:rowOff>324969</xdr:rowOff>
    </xdr:from>
    <xdr:ext cx="180975" cy="180975"/>
    <xdr:pic>
      <xdr:nvPicPr>
        <xdr:cNvPr id="21" name="Imagen 20">
          <a:extLst>
            <a:ext uri="{FF2B5EF4-FFF2-40B4-BE49-F238E27FC236}">
              <a16:creationId xmlns:a16="http://schemas.microsoft.com/office/drawing/2014/main" xmlns="" id="{00000000-0008-0000-0000-00001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8558622" y="606854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32</xdr:col>
      <xdr:colOff>89647</xdr:colOff>
      <xdr:row>12</xdr:row>
      <xdr:rowOff>324969</xdr:rowOff>
    </xdr:from>
    <xdr:ext cx="180975" cy="180975"/>
    <xdr:pic>
      <xdr:nvPicPr>
        <xdr:cNvPr id="22" name="Imagen 21">
          <a:extLst>
            <a:ext uri="{FF2B5EF4-FFF2-40B4-BE49-F238E27FC236}">
              <a16:creationId xmlns:a16="http://schemas.microsoft.com/office/drawing/2014/main" xmlns="" id="{00000000-0008-0000-0000-00001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8558622" y="686864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35</xdr:col>
      <xdr:colOff>89647</xdr:colOff>
      <xdr:row>11</xdr:row>
      <xdr:rowOff>324969</xdr:rowOff>
    </xdr:from>
    <xdr:ext cx="180975" cy="180975"/>
    <xdr:pic>
      <xdr:nvPicPr>
        <xdr:cNvPr id="23" name="Imagen 22">
          <a:extLst>
            <a:ext uri="{FF2B5EF4-FFF2-40B4-BE49-F238E27FC236}">
              <a16:creationId xmlns:a16="http://schemas.microsoft.com/office/drawing/2014/main" xmlns="" id="{00000000-0008-0000-0000-00001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9701622" y="606854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35</xdr:col>
      <xdr:colOff>89647</xdr:colOff>
      <xdr:row>12</xdr:row>
      <xdr:rowOff>324969</xdr:rowOff>
    </xdr:from>
    <xdr:ext cx="180975" cy="180975"/>
    <xdr:pic>
      <xdr:nvPicPr>
        <xdr:cNvPr id="24" name="Imagen 23">
          <a:extLst>
            <a:ext uri="{FF2B5EF4-FFF2-40B4-BE49-F238E27FC236}">
              <a16:creationId xmlns:a16="http://schemas.microsoft.com/office/drawing/2014/main" xmlns="" id="{00000000-0008-0000-0000-00001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19701622" y="686864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36</xdr:col>
      <xdr:colOff>89647</xdr:colOff>
      <xdr:row>11</xdr:row>
      <xdr:rowOff>324969</xdr:rowOff>
    </xdr:from>
    <xdr:ext cx="180975" cy="180975"/>
    <xdr:pic>
      <xdr:nvPicPr>
        <xdr:cNvPr id="25" name="Imagen 24">
          <a:extLst>
            <a:ext uri="{FF2B5EF4-FFF2-40B4-BE49-F238E27FC236}">
              <a16:creationId xmlns:a16="http://schemas.microsoft.com/office/drawing/2014/main" xmlns="" id="{00000000-0008-0000-0000-00001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20082622" y="606854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36</xdr:col>
      <xdr:colOff>89647</xdr:colOff>
      <xdr:row>12</xdr:row>
      <xdr:rowOff>324969</xdr:rowOff>
    </xdr:from>
    <xdr:ext cx="180975" cy="180975"/>
    <xdr:pic>
      <xdr:nvPicPr>
        <xdr:cNvPr id="26" name="Imagen 25">
          <a:extLst>
            <a:ext uri="{FF2B5EF4-FFF2-40B4-BE49-F238E27FC236}">
              <a16:creationId xmlns:a16="http://schemas.microsoft.com/office/drawing/2014/main" xmlns="" id="{00000000-0008-0000-00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20082622" y="686864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37</xdr:col>
      <xdr:colOff>89647</xdr:colOff>
      <xdr:row>11</xdr:row>
      <xdr:rowOff>324969</xdr:rowOff>
    </xdr:from>
    <xdr:ext cx="180975" cy="180975"/>
    <xdr:pic>
      <xdr:nvPicPr>
        <xdr:cNvPr id="27" name="Imagen 26">
          <a:extLst>
            <a:ext uri="{FF2B5EF4-FFF2-40B4-BE49-F238E27FC236}">
              <a16:creationId xmlns:a16="http://schemas.microsoft.com/office/drawing/2014/main" xmlns="" id="{00000000-0008-0000-0000-00001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20463622" y="606854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37</xdr:col>
      <xdr:colOff>89647</xdr:colOff>
      <xdr:row>12</xdr:row>
      <xdr:rowOff>324969</xdr:rowOff>
    </xdr:from>
    <xdr:ext cx="180975" cy="180975"/>
    <xdr:pic>
      <xdr:nvPicPr>
        <xdr:cNvPr id="28" name="Imagen 27">
          <a:extLst>
            <a:ext uri="{FF2B5EF4-FFF2-40B4-BE49-F238E27FC236}">
              <a16:creationId xmlns:a16="http://schemas.microsoft.com/office/drawing/2014/main" xmlns="" id="{00000000-0008-0000-0000-00001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20463622" y="686864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38</xdr:col>
      <xdr:colOff>89647</xdr:colOff>
      <xdr:row>11</xdr:row>
      <xdr:rowOff>324969</xdr:rowOff>
    </xdr:from>
    <xdr:ext cx="180975" cy="180975"/>
    <xdr:pic>
      <xdr:nvPicPr>
        <xdr:cNvPr id="29" name="Imagen 28">
          <a:extLst>
            <a:ext uri="{FF2B5EF4-FFF2-40B4-BE49-F238E27FC236}">
              <a16:creationId xmlns:a16="http://schemas.microsoft.com/office/drawing/2014/main" xmlns="" id="{00000000-0008-0000-0000-00001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20844622" y="606854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38</xdr:col>
      <xdr:colOff>89647</xdr:colOff>
      <xdr:row>12</xdr:row>
      <xdr:rowOff>324969</xdr:rowOff>
    </xdr:from>
    <xdr:ext cx="180975" cy="180975"/>
    <xdr:pic>
      <xdr:nvPicPr>
        <xdr:cNvPr id="30" name="Imagen 29">
          <a:extLst>
            <a:ext uri="{FF2B5EF4-FFF2-40B4-BE49-F238E27FC236}">
              <a16:creationId xmlns:a16="http://schemas.microsoft.com/office/drawing/2014/main" xmlns="" id="{00000000-0008-0000-0000-00001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20844622" y="6868644"/>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112059</xdr:colOff>
      <xdr:row>11</xdr:row>
      <xdr:rowOff>313764</xdr:rowOff>
    </xdr:from>
    <xdr:ext cx="180975" cy="180975"/>
    <xdr:pic>
      <xdr:nvPicPr>
        <xdr:cNvPr id="31" name="Imagen 30">
          <a:extLst>
            <a:ext uri="{FF2B5EF4-FFF2-40B4-BE49-F238E27FC236}">
              <a16:creationId xmlns:a16="http://schemas.microsoft.com/office/drawing/2014/main" xmlns="" id="{00000000-0008-0000-0000-00002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43034" y="6057339"/>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112059</xdr:colOff>
      <xdr:row>12</xdr:row>
      <xdr:rowOff>313764</xdr:rowOff>
    </xdr:from>
    <xdr:ext cx="180975" cy="180975"/>
    <xdr:pic>
      <xdr:nvPicPr>
        <xdr:cNvPr id="32" name="Imagen 31">
          <a:extLst>
            <a:ext uri="{FF2B5EF4-FFF2-40B4-BE49-F238E27FC236}">
              <a16:creationId xmlns:a16="http://schemas.microsoft.com/office/drawing/2014/main" xmlns="" id="{00000000-0008-0000-0000-00002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43034" y="6857439"/>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112059</xdr:colOff>
      <xdr:row>11</xdr:row>
      <xdr:rowOff>313764</xdr:rowOff>
    </xdr:from>
    <xdr:ext cx="180975" cy="180975"/>
    <xdr:pic>
      <xdr:nvPicPr>
        <xdr:cNvPr id="33" name="Imagen 32">
          <a:extLst>
            <a:ext uri="{FF2B5EF4-FFF2-40B4-BE49-F238E27FC236}">
              <a16:creationId xmlns:a16="http://schemas.microsoft.com/office/drawing/2014/main" xmlns=""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10645374">
          <a:off x="18962034" y="6057339"/>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112059</xdr:colOff>
      <xdr:row>12</xdr:row>
      <xdr:rowOff>313764</xdr:rowOff>
    </xdr:from>
    <xdr:ext cx="180975" cy="180975"/>
    <xdr:pic>
      <xdr:nvPicPr>
        <xdr:cNvPr id="34" name="Imagen 33">
          <a:extLst>
            <a:ext uri="{FF2B5EF4-FFF2-40B4-BE49-F238E27FC236}">
              <a16:creationId xmlns:a16="http://schemas.microsoft.com/office/drawing/2014/main" xmlns="" id="{00000000-0008-0000-0000-00002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10645374">
          <a:off x="18962034" y="6857439"/>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xdr:from>
      <xdr:col>1</xdr:col>
      <xdr:colOff>57150</xdr:colOff>
      <xdr:row>0</xdr:row>
      <xdr:rowOff>9525</xdr:rowOff>
    </xdr:from>
    <xdr:to>
      <xdr:col>3</xdr:col>
      <xdr:colOff>247650</xdr:colOff>
      <xdr:row>2</xdr:row>
      <xdr:rowOff>104775</xdr:rowOff>
    </xdr:to>
    <xdr:pic>
      <xdr:nvPicPr>
        <xdr:cNvPr id="2" name="Picture 1">
          <a:extLst>
            <a:ext uri="{FF2B5EF4-FFF2-40B4-BE49-F238E27FC236}">
              <a16:creationId xmlns="" xmlns:a16="http://schemas.microsoft.com/office/drawing/2014/main" id="{0CC6BF39-2874-479A-883B-803B2DEF5FE1}"/>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9525"/>
          <a:ext cx="838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7%20PROCESO%20TIC\Indicadores\Tablero%20de%20indicadores%20GT%202017-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udith%20Zubiria\AppData\Local\Microsoft\Windows\INetCache\Content.Outlook\26K5R5E1\FR.PS.010%20Indicadores%20de%20Gesti&#243;n%20Financiera%202017%20(002)%20(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2019"/>
      <sheetName val="Indicadores 2018"/>
      <sheetName val="Indicadores 2017"/>
      <sheetName val="Encuesta 2017-Mensual"/>
      <sheetName val="Encuesta 2018-Mensual"/>
      <sheetName val="Plan Mant 2019"/>
      <sheetName val="PETI-2018-2019"/>
    </sheetNames>
    <sheetDataSet>
      <sheetData sheetId="0"/>
      <sheetData sheetId="1"/>
      <sheetData sheetId="2"/>
      <sheetData sheetId="3"/>
      <sheetData sheetId="4">
        <row r="3">
          <cell r="Q3">
            <v>1</v>
          </cell>
          <cell r="R3" t="str">
            <v>SBD</v>
          </cell>
          <cell r="S3">
            <v>5</v>
          </cell>
          <cell r="T3">
            <v>5</v>
          </cell>
          <cell r="U3">
            <v>5</v>
          </cell>
          <cell r="V3">
            <v>5</v>
          </cell>
          <cell r="W3">
            <v>5</v>
          </cell>
        </row>
        <row r="4">
          <cell r="Q4">
            <v>1</v>
          </cell>
          <cell r="R4" t="str">
            <v>ASIS</v>
          </cell>
          <cell r="S4">
            <v>4</v>
          </cell>
          <cell r="T4">
            <v>5</v>
          </cell>
          <cell r="U4">
            <v>5</v>
          </cell>
          <cell r="V4">
            <v>5</v>
          </cell>
          <cell r="W4">
            <v>4</v>
          </cell>
        </row>
        <row r="5">
          <cell r="Q5">
            <v>2</v>
          </cell>
          <cell r="R5" t="str">
            <v>ASIS</v>
          </cell>
          <cell r="S5">
            <v>5</v>
          </cell>
          <cell r="T5">
            <v>5</v>
          </cell>
          <cell r="U5">
            <v>5</v>
          </cell>
          <cell r="V5">
            <v>5</v>
          </cell>
          <cell r="W5">
            <v>5</v>
          </cell>
        </row>
        <row r="6">
          <cell r="Q6">
            <v>2</v>
          </cell>
          <cell r="R6" t="str">
            <v>ASIS</v>
          </cell>
          <cell r="S6">
            <v>5</v>
          </cell>
          <cell r="T6">
            <v>5</v>
          </cell>
          <cell r="U6">
            <v>5</v>
          </cell>
          <cell r="V6">
            <v>5</v>
          </cell>
          <cell r="W6">
            <v>5</v>
          </cell>
        </row>
        <row r="7">
          <cell r="Q7">
            <v>2</v>
          </cell>
          <cell r="R7" t="str">
            <v>MANT</v>
          </cell>
          <cell r="S7">
            <v>4</v>
          </cell>
          <cell r="T7">
            <v>4</v>
          </cell>
          <cell r="U7">
            <v>5</v>
          </cell>
          <cell r="V7">
            <v>5</v>
          </cell>
          <cell r="W7">
            <v>5</v>
          </cell>
        </row>
        <row r="8">
          <cell r="Q8">
            <v>3</v>
          </cell>
          <cell r="R8" t="str">
            <v>DESS</v>
          </cell>
          <cell r="S8">
            <v>4</v>
          </cell>
          <cell r="T8">
            <v>4</v>
          </cell>
          <cell r="U8">
            <v>5</v>
          </cell>
          <cell r="V8">
            <v>5</v>
          </cell>
          <cell r="W8">
            <v>5</v>
          </cell>
        </row>
        <row r="9">
          <cell r="Q9">
            <v>3</v>
          </cell>
          <cell r="R9" t="str">
            <v>SBD</v>
          </cell>
          <cell r="S9">
            <v>5</v>
          </cell>
          <cell r="T9">
            <v>5</v>
          </cell>
          <cell r="U9">
            <v>4</v>
          </cell>
          <cell r="V9">
            <v>5</v>
          </cell>
          <cell r="W9">
            <v>5</v>
          </cell>
        </row>
        <row r="10">
          <cell r="Q10">
            <v>3</v>
          </cell>
          <cell r="R10" t="str">
            <v>MANT</v>
          </cell>
          <cell r="S10">
            <v>5</v>
          </cell>
          <cell r="T10">
            <v>5</v>
          </cell>
          <cell r="U10">
            <v>5</v>
          </cell>
          <cell r="V10">
            <v>5</v>
          </cell>
          <cell r="W10">
            <v>5</v>
          </cell>
        </row>
        <row r="11">
          <cell r="Q11">
            <v>4</v>
          </cell>
          <cell r="R11" t="str">
            <v>ASIS</v>
          </cell>
          <cell r="S11">
            <v>5</v>
          </cell>
          <cell r="T11">
            <v>5</v>
          </cell>
          <cell r="U11">
            <v>5</v>
          </cell>
          <cell r="V11">
            <v>5</v>
          </cell>
          <cell r="W11">
            <v>5</v>
          </cell>
        </row>
        <row r="12">
          <cell r="Q12">
            <v>4</v>
          </cell>
          <cell r="R12" t="str">
            <v>ASIS</v>
          </cell>
          <cell r="S12">
            <v>5</v>
          </cell>
          <cell r="T12">
            <v>5</v>
          </cell>
          <cell r="U12">
            <v>5</v>
          </cell>
          <cell r="V12">
            <v>4</v>
          </cell>
          <cell r="W12">
            <v>5</v>
          </cell>
        </row>
        <row r="13">
          <cell r="Q13">
            <v>4</v>
          </cell>
          <cell r="R13" t="str">
            <v>ASIS</v>
          </cell>
          <cell r="S13">
            <v>5</v>
          </cell>
          <cell r="T13">
            <v>5</v>
          </cell>
          <cell r="U13">
            <v>5</v>
          </cell>
          <cell r="V13">
            <v>5</v>
          </cell>
          <cell r="W13">
            <v>5</v>
          </cell>
        </row>
        <row r="14">
          <cell r="Q14">
            <v>4</v>
          </cell>
          <cell r="R14" t="str">
            <v>ASIS</v>
          </cell>
          <cell r="S14">
            <v>5</v>
          </cell>
          <cell r="T14">
            <v>5</v>
          </cell>
          <cell r="U14">
            <v>5</v>
          </cell>
          <cell r="V14">
            <v>5</v>
          </cell>
          <cell r="W14">
            <v>5</v>
          </cell>
        </row>
        <row r="15">
          <cell r="Q15">
            <v>5</v>
          </cell>
          <cell r="R15" t="str">
            <v>MANT</v>
          </cell>
          <cell r="S15">
            <v>4</v>
          </cell>
          <cell r="T15">
            <v>5</v>
          </cell>
          <cell r="U15">
            <v>4</v>
          </cell>
          <cell r="V15">
            <v>5</v>
          </cell>
          <cell r="W15">
            <v>4</v>
          </cell>
        </row>
        <row r="16">
          <cell r="Q16">
            <v>5</v>
          </cell>
          <cell r="R16" t="str">
            <v>ASIS</v>
          </cell>
          <cell r="S16">
            <v>5</v>
          </cell>
          <cell r="T16">
            <v>4</v>
          </cell>
          <cell r="U16">
            <v>3</v>
          </cell>
          <cell r="V16">
            <v>2</v>
          </cell>
          <cell r="W16">
            <v>1</v>
          </cell>
        </row>
        <row r="17">
          <cell r="Q17">
            <v>5</v>
          </cell>
          <cell r="R17" t="str">
            <v>MANT</v>
          </cell>
          <cell r="S17">
            <v>5</v>
          </cell>
          <cell r="T17">
            <v>5</v>
          </cell>
          <cell r="U17">
            <v>5</v>
          </cell>
          <cell r="V17">
            <v>5</v>
          </cell>
          <cell r="W17">
            <v>5</v>
          </cell>
        </row>
        <row r="18">
          <cell r="Q18">
            <v>6</v>
          </cell>
          <cell r="R18" t="str">
            <v>ASIS</v>
          </cell>
          <cell r="S18">
            <v>5</v>
          </cell>
          <cell r="T18">
            <v>5</v>
          </cell>
          <cell r="U18">
            <v>5</v>
          </cell>
          <cell r="V18">
            <v>5</v>
          </cell>
          <cell r="W18">
            <v>5</v>
          </cell>
        </row>
        <row r="19">
          <cell r="Q19">
            <v>6</v>
          </cell>
          <cell r="R19" t="str">
            <v>MANT</v>
          </cell>
          <cell r="S19">
            <v>5</v>
          </cell>
          <cell r="T19">
            <v>5</v>
          </cell>
          <cell r="U19">
            <v>5</v>
          </cell>
          <cell r="V19">
            <v>5</v>
          </cell>
          <cell r="W19">
            <v>5</v>
          </cell>
        </row>
        <row r="20">
          <cell r="Q20">
            <v>6</v>
          </cell>
          <cell r="R20" t="str">
            <v>ASIS</v>
          </cell>
          <cell r="S20">
            <v>5</v>
          </cell>
          <cell r="T20">
            <v>5</v>
          </cell>
          <cell r="U20">
            <v>5</v>
          </cell>
          <cell r="V20">
            <v>5</v>
          </cell>
          <cell r="W20">
            <v>5</v>
          </cell>
        </row>
        <row r="21">
          <cell r="Q21">
            <v>7</v>
          </cell>
          <cell r="R21" t="str">
            <v>MANT</v>
          </cell>
          <cell r="S21">
            <v>5</v>
          </cell>
          <cell r="T21">
            <v>5</v>
          </cell>
          <cell r="U21">
            <v>5</v>
          </cell>
          <cell r="V21">
            <v>5</v>
          </cell>
          <cell r="W21">
            <v>5</v>
          </cell>
        </row>
        <row r="22">
          <cell r="Q22">
            <v>7</v>
          </cell>
          <cell r="R22" t="str">
            <v>ASIS</v>
          </cell>
          <cell r="S22">
            <v>5</v>
          </cell>
          <cell r="T22">
            <v>5</v>
          </cell>
          <cell r="U22">
            <v>5</v>
          </cell>
          <cell r="V22">
            <v>5</v>
          </cell>
          <cell r="W22">
            <v>5</v>
          </cell>
        </row>
        <row r="23">
          <cell r="Q23">
            <v>8</v>
          </cell>
          <cell r="R23" t="str">
            <v>ASIS</v>
          </cell>
          <cell r="S23">
            <v>5</v>
          </cell>
          <cell r="T23">
            <v>5</v>
          </cell>
          <cell r="U23">
            <v>5</v>
          </cell>
          <cell r="V23">
            <v>5</v>
          </cell>
          <cell r="W23">
            <v>5</v>
          </cell>
        </row>
        <row r="24">
          <cell r="Q24">
            <v>8</v>
          </cell>
          <cell r="R24" t="str">
            <v>ASIS</v>
          </cell>
          <cell r="S24">
            <v>5</v>
          </cell>
          <cell r="T24">
            <v>5</v>
          </cell>
          <cell r="U24">
            <v>5</v>
          </cell>
          <cell r="V24">
            <v>5</v>
          </cell>
          <cell r="W24">
            <v>5</v>
          </cell>
        </row>
        <row r="25">
          <cell r="Q25">
            <v>8</v>
          </cell>
          <cell r="R25" t="str">
            <v>ASIS</v>
          </cell>
          <cell r="S25">
            <v>5</v>
          </cell>
          <cell r="T25">
            <v>5</v>
          </cell>
          <cell r="U25">
            <v>5</v>
          </cell>
          <cell r="V25">
            <v>5</v>
          </cell>
          <cell r="W25">
            <v>5</v>
          </cell>
        </row>
        <row r="26">
          <cell r="Q26">
            <v>8</v>
          </cell>
          <cell r="R26" t="str">
            <v>ASIS</v>
          </cell>
          <cell r="S26">
            <v>4</v>
          </cell>
          <cell r="T26">
            <v>4</v>
          </cell>
          <cell r="U26">
            <v>4</v>
          </cell>
          <cell r="V26">
            <v>4</v>
          </cell>
          <cell r="W26">
            <v>4</v>
          </cell>
        </row>
        <row r="27">
          <cell r="Q27">
            <v>10</v>
          </cell>
          <cell r="R27" t="str">
            <v>MANT</v>
          </cell>
          <cell r="S27">
            <v>5</v>
          </cell>
          <cell r="T27">
            <v>5</v>
          </cell>
          <cell r="U27">
            <v>5</v>
          </cell>
          <cell r="V27">
            <v>5</v>
          </cell>
          <cell r="W27">
            <v>5</v>
          </cell>
        </row>
        <row r="28">
          <cell r="Q28">
            <v>10</v>
          </cell>
          <cell r="R28" t="str">
            <v>ASIS</v>
          </cell>
          <cell r="S28">
            <v>4</v>
          </cell>
          <cell r="T28">
            <v>4</v>
          </cell>
          <cell r="U28">
            <v>4</v>
          </cell>
          <cell r="V28">
            <v>4</v>
          </cell>
          <cell r="W28">
            <v>4</v>
          </cell>
        </row>
        <row r="29">
          <cell r="Q29">
            <v>10</v>
          </cell>
          <cell r="R29" t="str">
            <v>MANT</v>
          </cell>
          <cell r="S29">
            <v>4</v>
          </cell>
          <cell r="T29">
            <v>4</v>
          </cell>
          <cell r="U29">
            <v>5</v>
          </cell>
          <cell r="V29">
            <v>4</v>
          </cell>
          <cell r="W29">
            <v>4</v>
          </cell>
        </row>
        <row r="30">
          <cell r="Q30">
            <v>10</v>
          </cell>
          <cell r="R30" t="str">
            <v>ASIS</v>
          </cell>
          <cell r="S30">
            <v>5</v>
          </cell>
          <cell r="T30">
            <v>5</v>
          </cell>
          <cell r="U30">
            <v>5</v>
          </cell>
          <cell r="V30">
            <v>5</v>
          </cell>
          <cell r="W30">
            <v>5</v>
          </cell>
        </row>
        <row r="31">
          <cell r="Q31">
            <v>10</v>
          </cell>
          <cell r="R31" t="str">
            <v>MANT</v>
          </cell>
          <cell r="S31">
            <v>5</v>
          </cell>
          <cell r="T31">
            <v>5</v>
          </cell>
          <cell r="U31">
            <v>5</v>
          </cell>
          <cell r="V31">
            <v>5</v>
          </cell>
          <cell r="W31">
            <v>5</v>
          </cell>
        </row>
        <row r="32">
          <cell r="Q32">
            <v>10</v>
          </cell>
          <cell r="R32" t="str">
            <v>ASIS</v>
          </cell>
          <cell r="S32">
            <v>5</v>
          </cell>
          <cell r="T32">
            <v>5</v>
          </cell>
          <cell r="U32">
            <v>5</v>
          </cell>
          <cell r="V32">
            <v>5</v>
          </cell>
          <cell r="W32">
            <v>5</v>
          </cell>
        </row>
        <row r="33">
          <cell r="Q33">
            <v>10</v>
          </cell>
          <cell r="R33" t="str">
            <v>ASIS</v>
          </cell>
          <cell r="S33">
            <v>5</v>
          </cell>
          <cell r="T33">
            <v>5</v>
          </cell>
          <cell r="U33">
            <v>5</v>
          </cell>
          <cell r="V33">
            <v>5</v>
          </cell>
          <cell r="W33">
            <v>5</v>
          </cell>
        </row>
        <row r="34">
          <cell r="Q34">
            <v>10</v>
          </cell>
          <cell r="R34" t="str">
            <v>MANT</v>
          </cell>
          <cell r="S34">
            <v>3</v>
          </cell>
          <cell r="T34">
            <v>4</v>
          </cell>
          <cell r="U34">
            <v>5</v>
          </cell>
          <cell r="V34">
            <v>4</v>
          </cell>
          <cell r="W34">
            <v>5</v>
          </cell>
        </row>
        <row r="35">
          <cell r="Q35">
            <v>10</v>
          </cell>
          <cell r="R35" t="str">
            <v>ASIS</v>
          </cell>
          <cell r="S35">
            <v>3</v>
          </cell>
          <cell r="T35">
            <v>4</v>
          </cell>
          <cell r="U35">
            <v>5</v>
          </cell>
          <cell r="V35">
            <v>4</v>
          </cell>
          <cell r="W35">
            <v>5</v>
          </cell>
        </row>
        <row r="36">
          <cell r="Q36">
            <v>10</v>
          </cell>
          <cell r="R36" t="str">
            <v>ASIS</v>
          </cell>
          <cell r="S36">
            <v>5</v>
          </cell>
          <cell r="T36">
            <v>5</v>
          </cell>
          <cell r="U36">
            <v>5</v>
          </cell>
          <cell r="V36">
            <v>5</v>
          </cell>
          <cell r="W36">
            <v>5</v>
          </cell>
        </row>
        <row r="37">
          <cell r="Q37">
            <v>10</v>
          </cell>
          <cell r="R37" t="str">
            <v>ASIS</v>
          </cell>
          <cell r="S37">
            <v>5</v>
          </cell>
          <cell r="T37">
            <v>5</v>
          </cell>
          <cell r="U37">
            <v>5</v>
          </cell>
          <cell r="V37">
            <v>5</v>
          </cell>
          <cell r="W37">
            <v>5</v>
          </cell>
        </row>
        <row r="38">
          <cell r="Q38">
            <v>10</v>
          </cell>
          <cell r="R38" t="str">
            <v>ASIS</v>
          </cell>
          <cell r="S38">
            <v>5</v>
          </cell>
          <cell r="T38">
            <v>5</v>
          </cell>
          <cell r="U38">
            <v>5</v>
          </cell>
          <cell r="V38">
            <v>5</v>
          </cell>
          <cell r="W38">
            <v>5</v>
          </cell>
        </row>
        <row r="39">
          <cell r="Q39">
            <v>10</v>
          </cell>
          <cell r="R39" t="str">
            <v>MANT</v>
          </cell>
          <cell r="S39">
            <v>5</v>
          </cell>
          <cell r="T39">
            <v>5</v>
          </cell>
          <cell r="U39">
            <v>5</v>
          </cell>
          <cell r="V39">
            <v>5</v>
          </cell>
          <cell r="W39">
            <v>5</v>
          </cell>
        </row>
        <row r="40">
          <cell r="Q40">
            <v>10</v>
          </cell>
          <cell r="R40" t="str">
            <v>MANT</v>
          </cell>
          <cell r="S40">
            <v>5</v>
          </cell>
          <cell r="T40">
            <v>5</v>
          </cell>
          <cell r="U40">
            <v>5</v>
          </cell>
          <cell r="V40">
            <v>5</v>
          </cell>
          <cell r="W40">
            <v>5</v>
          </cell>
        </row>
        <row r="41">
          <cell r="Q41">
            <v>10</v>
          </cell>
          <cell r="R41" t="str">
            <v>MANT</v>
          </cell>
          <cell r="S41">
            <v>5</v>
          </cell>
          <cell r="T41">
            <v>5</v>
          </cell>
          <cell r="U41">
            <v>5</v>
          </cell>
          <cell r="V41">
            <v>5</v>
          </cell>
          <cell r="W41">
            <v>5</v>
          </cell>
        </row>
        <row r="42">
          <cell r="Q42">
            <v>10</v>
          </cell>
          <cell r="R42" t="str">
            <v>MANT</v>
          </cell>
          <cell r="S42">
            <v>5</v>
          </cell>
          <cell r="T42">
            <v>5</v>
          </cell>
          <cell r="U42">
            <v>5</v>
          </cell>
          <cell r="V42">
            <v>5</v>
          </cell>
          <cell r="W42">
            <v>5</v>
          </cell>
        </row>
        <row r="43">
          <cell r="Q43">
            <v>10</v>
          </cell>
          <cell r="R43" t="str">
            <v>MANT</v>
          </cell>
          <cell r="S43">
            <v>5</v>
          </cell>
          <cell r="T43">
            <v>5</v>
          </cell>
          <cell r="U43">
            <v>5</v>
          </cell>
          <cell r="V43">
            <v>5</v>
          </cell>
          <cell r="W43">
            <v>5</v>
          </cell>
        </row>
        <row r="44">
          <cell r="Q44">
            <v>10</v>
          </cell>
          <cell r="R44" t="str">
            <v>ASIS</v>
          </cell>
          <cell r="S44">
            <v>5</v>
          </cell>
          <cell r="T44">
            <v>5</v>
          </cell>
          <cell r="U44">
            <v>5</v>
          </cell>
          <cell r="V44">
            <v>5</v>
          </cell>
          <cell r="W44">
            <v>5</v>
          </cell>
        </row>
        <row r="45">
          <cell r="Q45">
            <v>10</v>
          </cell>
          <cell r="R45" t="str">
            <v>ASIS</v>
          </cell>
          <cell r="S45">
            <v>5</v>
          </cell>
          <cell r="T45">
            <v>5</v>
          </cell>
          <cell r="U45">
            <v>5</v>
          </cell>
          <cell r="V45">
            <v>5</v>
          </cell>
          <cell r="W45">
            <v>5</v>
          </cell>
        </row>
        <row r="46">
          <cell r="Q46">
            <v>10</v>
          </cell>
          <cell r="R46" t="str">
            <v>SBD</v>
          </cell>
          <cell r="S46">
            <v>5</v>
          </cell>
          <cell r="T46">
            <v>5</v>
          </cell>
          <cell r="U46">
            <v>5</v>
          </cell>
          <cell r="V46">
            <v>5</v>
          </cell>
          <cell r="W46">
            <v>5</v>
          </cell>
        </row>
        <row r="47">
          <cell r="Q47">
            <v>10</v>
          </cell>
          <cell r="R47" t="str">
            <v>DESS</v>
          </cell>
          <cell r="S47">
            <v>5</v>
          </cell>
          <cell r="T47">
            <v>5</v>
          </cell>
          <cell r="U47">
            <v>5</v>
          </cell>
          <cell r="V47">
            <v>5</v>
          </cell>
          <cell r="W47">
            <v>5</v>
          </cell>
        </row>
        <row r="48">
          <cell r="Q48">
            <v>10</v>
          </cell>
          <cell r="R48" t="str">
            <v>DESS</v>
          </cell>
          <cell r="S48">
            <v>5</v>
          </cell>
          <cell r="T48">
            <v>5</v>
          </cell>
          <cell r="U48">
            <v>5</v>
          </cell>
          <cell r="V48">
            <v>5</v>
          </cell>
          <cell r="W48">
            <v>5</v>
          </cell>
        </row>
        <row r="49">
          <cell r="Q49">
            <v>11</v>
          </cell>
          <cell r="R49" t="str">
            <v>DESS</v>
          </cell>
          <cell r="S49">
            <v>5</v>
          </cell>
          <cell r="T49">
            <v>5</v>
          </cell>
          <cell r="U49">
            <v>5</v>
          </cell>
          <cell r="V49">
            <v>5</v>
          </cell>
          <cell r="W49">
            <v>5</v>
          </cell>
        </row>
        <row r="50">
          <cell r="Q50">
            <v>11</v>
          </cell>
          <cell r="R50" t="str">
            <v>DESS</v>
          </cell>
          <cell r="S50">
            <v>5</v>
          </cell>
          <cell r="T50">
            <v>5</v>
          </cell>
          <cell r="U50">
            <v>5</v>
          </cell>
          <cell r="V50">
            <v>5</v>
          </cell>
          <cell r="W50">
            <v>5</v>
          </cell>
        </row>
        <row r="51">
          <cell r="Q51">
            <v>11</v>
          </cell>
          <cell r="R51" t="str">
            <v>DESS</v>
          </cell>
          <cell r="S51">
            <v>5</v>
          </cell>
          <cell r="T51">
            <v>5</v>
          </cell>
          <cell r="U51">
            <v>5</v>
          </cell>
          <cell r="V51">
            <v>5</v>
          </cell>
          <cell r="W51">
            <v>5</v>
          </cell>
        </row>
        <row r="52">
          <cell r="Q52">
            <v>12</v>
          </cell>
          <cell r="R52" t="str">
            <v>DESS</v>
          </cell>
          <cell r="S52">
            <v>5</v>
          </cell>
          <cell r="T52">
            <v>5</v>
          </cell>
          <cell r="U52">
            <v>5</v>
          </cell>
          <cell r="V52">
            <v>5</v>
          </cell>
          <cell r="W52">
            <v>5</v>
          </cell>
        </row>
        <row r="53">
          <cell r="Q53">
            <v>12</v>
          </cell>
          <cell r="R53" t="str">
            <v>DESS</v>
          </cell>
          <cell r="S53">
            <v>5</v>
          </cell>
          <cell r="T53">
            <v>5</v>
          </cell>
          <cell r="U53">
            <v>5</v>
          </cell>
          <cell r="V53">
            <v>5</v>
          </cell>
          <cell r="W53">
            <v>5</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gest.financiera"/>
      <sheetName val="datos-presupuesto"/>
    </sheetNames>
    <sheetDataSet>
      <sheetData sheetId="0"/>
      <sheetData sheetId="1">
        <row r="12">
          <cell r="B12">
            <v>13689233827</v>
          </cell>
          <cell r="C12">
            <v>457476844</v>
          </cell>
          <cell r="D12">
            <v>453918323</v>
          </cell>
        </row>
        <row r="21">
          <cell r="B21">
            <v>13689233827</v>
          </cell>
          <cell r="C21">
            <v>1595890280</v>
          </cell>
          <cell r="D21">
            <v>1073245746</v>
          </cell>
        </row>
        <row r="30">
          <cell r="B30">
            <v>13689233827</v>
          </cell>
          <cell r="C30">
            <v>2858122981</v>
          </cell>
          <cell r="D30">
            <v>1817873463</v>
          </cell>
        </row>
        <row r="40">
          <cell r="B40">
            <v>13689233827</v>
          </cell>
          <cell r="C40">
            <v>4625667723</v>
          </cell>
          <cell r="D40">
            <v>2502417072</v>
          </cell>
        </row>
        <row r="50">
          <cell r="B50">
            <v>14834233827</v>
          </cell>
          <cell r="C50">
            <v>5212200258</v>
          </cell>
          <cell r="D50">
            <v>3360260986</v>
          </cell>
        </row>
        <row r="60">
          <cell r="B60">
            <v>14704233827</v>
          </cell>
          <cell r="C60">
            <v>6383897404</v>
          </cell>
          <cell r="D60">
            <v>4401994510</v>
          </cell>
        </row>
        <row r="69">
          <cell r="B69">
            <v>14704233827</v>
          </cell>
          <cell r="C69">
            <v>7786713678</v>
          </cell>
          <cell r="D69">
            <v>5747780617</v>
          </cell>
        </row>
        <row r="78">
          <cell r="B78">
            <v>14704233827</v>
          </cell>
          <cell r="C78">
            <v>8452022145</v>
          </cell>
          <cell r="D78">
            <v>6654712850</v>
          </cell>
        </row>
        <row r="87">
          <cell r="B87">
            <v>14704233827</v>
          </cell>
          <cell r="C87">
            <v>9214472970</v>
          </cell>
          <cell r="D87">
            <v>7936698848</v>
          </cell>
        </row>
        <row r="97">
          <cell r="B97">
            <v>14704233827</v>
          </cell>
          <cell r="C97">
            <v>9987441096</v>
          </cell>
          <cell r="D97">
            <v>8937284607</v>
          </cell>
        </row>
        <row r="107">
          <cell r="B107">
            <v>14704233827</v>
          </cell>
          <cell r="C107">
            <v>11088976962</v>
          </cell>
          <cell r="D107">
            <v>10098761891</v>
          </cell>
        </row>
        <row r="117">
          <cell r="B117">
            <v>14704233827</v>
          </cell>
          <cell r="C117">
            <v>13360469381</v>
          </cell>
          <cell r="D117">
            <v>11945172477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14"/>
  <sheetViews>
    <sheetView tabSelected="1" zoomScale="80" zoomScaleNormal="80" workbookViewId="0">
      <selection activeCell="H10" sqref="H10"/>
    </sheetView>
  </sheetViews>
  <sheetFormatPr baseColWidth="10" defaultColWidth="6.7109375" defaultRowHeight="12.75" x14ac:dyDescent="0.2"/>
  <cols>
    <col min="1" max="1" width="3.7109375" style="2" customWidth="1"/>
    <col min="2" max="2" width="5" style="2" customWidth="1"/>
    <col min="3" max="5" width="4.7109375" style="2" customWidth="1"/>
    <col min="6" max="6" width="15.7109375" style="2" customWidth="1"/>
    <col min="7" max="7" width="27.7109375" style="2" customWidth="1"/>
    <col min="8" max="8" width="15.7109375" style="2" customWidth="1"/>
    <col min="9" max="9" width="13.7109375" style="2" customWidth="1"/>
    <col min="10" max="11" width="6.140625" style="2" customWidth="1"/>
    <col min="12" max="12" width="7.7109375" style="2" customWidth="1"/>
    <col min="13" max="13" width="9.5703125" style="2" customWidth="1"/>
    <col min="14" max="14" width="21.42578125" style="2" customWidth="1"/>
    <col min="15" max="15" width="15.42578125" style="2" customWidth="1"/>
    <col min="16" max="23" width="6.7109375" style="2"/>
    <col min="24" max="27" width="8.85546875" style="2" bestFit="1" customWidth="1"/>
    <col min="28" max="39" width="6.7109375" style="2"/>
    <col min="40" max="53" width="6.7109375" style="1"/>
    <col min="54" max="16384" width="6.7109375" style="2"/>
  </cols>
  <sheetData>
    <row r="1" spans="1:53" ht="12.75" customHeight="1" x14ac:dyDescent="0.2">
      <c r="A1" s="289" t="s">
        <v>0</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1"/>
    </row>
    <row r="2" spans="1:53" x14ac:dyDescent="0.2">
      <c r="A2" s="292"/>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4"/>
    </row>
    <row r="3" spans="1:53" x14ac:dyDescent="0.2">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5"/>
    </row>
    <row r="4" spans="1:53" ht="13.5" thickBot="1" x14ac:dyDescent="0.25">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8"/>
    </row>
    <row r="5" spans="1:53" ht="12.75" customHeight="1" x14ac:dyDescent="0.2">
      <c r="A5" s="295" t="s">
        <v>1</v>
      </c>
      <c r="B5" s="295"/>
      <c r="C5" s="295"/>
      <c r="D5" s="295"/>
      <c r="E5" s="295"/>
      <c r="F5" s="295"/>
      <c r="G5" s="295"/>
      <c r="H5" s="295"/>
      <c r="I5" s="295"/>
      <c r="J5" s="295"/>
      <c r="K5" s="295"/>
      <c r="L5" s="295"/>
      <c r="M5" s="295" t="s">
        <v>2</v>
      </c>
      <c r="N5" s="295"/>
      <c r="O5" s="295"/>
      <c r="P5" s="295"/>
      <c r="Q5" s="295"/>
      <c r="R5" s="295"/>
      <c r="S5" s="295"/>
      <c r="T5" s="295"/>
      <c r="U5" s="295"/>
      <c r="V5" s="295"/>
      <c r="W5" s="295"/>
      <c r="X5" s="295"/>
      <c r="Y5" s="295"/>
      <c r="Z5" s="295"/>
      <c r="AA5" s="295"/>
      <c r="AB5" s="295"/>
      <c r="AC5" s="295"/>
      <c r="AD5" s="296" t="s">
        <v>3</v>
      </c>
      <c r="AE5" s="297"/>
      <c r="AF5" s="297"/>
      <c r="AG5" s="297"/>
      <c r="AH5" s="297"/>
      <c r="AI5" s="297"/>
      <c r="AJ5" s="297"/>
      <c r="AK5" s="297"/>
      <c r="AL5" s="297"/>
      <c r="AM5" s="297"/>
    </row>
    <row r="6" spans="1:53" ht="25.5" customHeight="1" x14ac:dyDescent="0.2">
      <c r="A6" s="300" t="s">
        <v>4</v>
      </c>
      <c r="B6" s="301"/>
      <c r="C6" s="301"/>
      <c r="D6" s="301"/>
      <c r="E6" s="301"/>
      <c r="F6" s="301"/>
      <c r="G6" s="301"/>
      <c r="H6" s="301"/>
      <c r="I6" s="301"/>
      <c r="J6" s="301"/>
      <c r="K6" s="301"/>
      <c r="L6" s="302"/>
      <c r="M6" s="303" t="s">
        <v>5</v>
      </c>
      <c r="N6" s="303"/>
      <c r="O6" s="303"/>
      <c r="P6" s="303"/>
      <c r="Q6" s="303"/>
      <c r="R6" s="303"/>
      <c r="S6" s="303"/>
      <c r="T6" s="303"/>
      <c r="U6" s="303"/>
      <c r="V6" s="303"/>
      <c r="W6" s="303"/>
      <c r="X6" s="303"/>
      <c r="Y6" s="303"/>
      <c r="Z6" s="303"/>
      <c r="AA6" s="303"/>
      <c r="AB6" s="303"/>
      <c r="AC6" s="303"/>
      <c r="AD6" s="298"/>
      <c r="AE6" s="299"/>
      <c r="AF6" s="299"/>
      <c r="AG6" s="299"/>
      <c r="AH6" s="299"/>
      <c r="AI6" s="299"/>
      <c r="AJ6" s="299"/>
      <c r="AK6" s="299"/>
      <c r="AL6" s="299"/>
      <c r="AM6" s="299"/>
    </row>
    <row r="7" spans="1:53" ht="12.75" customHeight="1" x14ac:dyDescent="0.2">
      <c r="A7" s="285" t="s">
        <v>6</v>
      </c>
      <c r="B7" s="285"/>
      <c r="C7" s="285"/>
      <c r="D7" s="285"/>
      <c r="E7" s="285"/>
      <c r="F7" s="285"/>
      <c r="G7" s="285"/>
      <c r="H7" s="285"/>
      <c r="I7" s="285"/>
      <c r="J7" s="285"/>
      <c r="K7" s="285"/>
      <c r="L7" s="285"/>
      <c r="M7" s="285"/>
      <c r="N7" s="285"/>
      <c r="O7" s="285"/>
      <c r="P7" s="287" t="s">
        <v>7</v>
      </c>
      <c r="Q7" s="287"/>
      <c r="R7" s="287"/>
      <c r="S7" s="287"/>
      <c r="T7" s="287"/>
      <c r="U7" s="287"/>
      <c r="V7" s="287"/>
      <c r="W7" s="287"/>
      <c r="X7" s="287"/>
      <c r="Y7" s="287"/>
      <c r="Z7" s="287"/>
      <c r="AA7" s="287"/>
      <c r="AB7" s="287" t="s">
        <v>8</v>
      </c>
      <c r="AC7" s="287"/>
      <c r="AD7" s="287"/>
      <c r="AE7" s="287"/>
      <c r="AF7" s="287"/>
      <c r="AG7" s="287"/>
      <c r="AH7" s="287"/>
      <c r="AI7" s="287"/>
      <c r="AJ7" s="287"/>
      <c r="AK7" s="287"/>
      <c r="AL7" s="287"/>
      <c r="AM7" s="287"/>
    </row>
    <row r="8" spans="1:53" ht="27" customHeight="1" x14ac:dyDescent="0.2">
      <c r="A8" s="285" t="s">
        <v>9</v>
      </c>
      <c r="B8" s="288" t="s">
        <v>10</v>
      </c>
      <c r="C8" s="288"/>
      <c r="D8" s="288"/>
      <c r="E8" s="288"/>
      <c r="F8" s="285" t="s">
        <v>11</v>
      </c>
      <c r="G8" s="285" t="s">
        <v>12</v>
      </c>
      <c r="H8" s="285" t="s">
        <v>13</v>
      </c>
      <c r="I8" s="285" t="s">
        <v>14</v>
      </c>
      <c r="J8" s="285" t="s">
        <v>15</v>
      </c>
      <c r="K8" s="285" t="s">
        <v>16</v>
      </c>
      <c r="L8" s="285"/>
      <c r="M8" s="285" t="s">
        <v>17</v>
      </c>
      <c r="N8" s="285" t="s">
        <v>18</v>
      </c>
      <c r="O8" s="285" t="s">
        <v>19</v>
      </c>
      <c r="P8" s="284" t="s">
        <v>20</v>
      </c>
      <c r="Q8" s="284" t="s">
        <v>21</v>
      </c>
      <c r="R8" s="284" t="s">
        <v>22</v>
      </c>
      <c r="S8" s="284" t="s">
        <v>23</v>
      </c>
      <c r="T8" s="284" t="s">
        <v>24</v>
      </c>
      <c r="U8" s="284" t="s">
        <v>25</v>
      </c>
      <c r="V8" s="284" t="s">
        <v>26</v>
      </c>
      <c r="W8" s="284" t="s">
        <v>27</v>
      </c>
      <c r="X8" s="284" t="s">
        <v>28</v>
      </c>
      <c r="Y8" s="284" t="s">
        <v>29</v>
      </c>
      <c r="Z8" s="284" t="s">
        <v>30</v>
      </c>
      <c r="AA8" s="284" t="s">
        <v>31</v>
      </c>
      <c r="AB8" s="284" t="s">
        <v>20</v>
      </c>
      <c r="AC8" s="284" t="s">
        <v>21</v>
      </c>
      <c r="AD8" s="284" t="s">
        <v>22</v>
      </c>
      <c r="AE8" s="284" t="s">
        <v>23</v>
      </c>
      <c r="AF8" s="284" t="s">
        <v>24</v>
      </c>
      <c r="AG8" s="284" t="s">
        <v>25</v>
      </c>
      <c r="AH8" s="284" t="s">
        <v>26</v>
      </c>
      <c r="AI8" s="284" t="s">
        <v>27</v>
      </c>
      <c r="AJ8" s="284" t="s">
        <v>28</v>
      </c>
      <c r="AK8" s="284" t="s">
        <v>29</v>
      </c>
      <c r="AL8" s="284" t="s">
        <v>30</v>
      </c>
      <c r="AM8" s="284" t="s">
        <v>31</v>
      </c>
    </row>
    <row r="9" spans="1:53" ht="22.5" customHeight="1" x14ac:dyDescent="0.2">
      <c r="A9" s="285"/>
      <c r="B9" s="9">
        <v>1</v>
      </c>
      <c r="C9" s="9">
        <v>2</v>
      </c>
      <c r="D9" s="9">
        <v>3</v>
      </c>
      <c r="E9" s="9">
        <v>4</v>
      </c>
      <c r="F9" s="285"/>
      <c r="G9" s="285"/>
      <c r="H9" s="285"/>
      <c r="I9" s="285"/>
      <c r="J9" s="285"/>
      <c r="K9" s="9" t="s">
        <v>32</v>
      </c>
      <c r="L9" s="9" t="s">
        <v>33</v>
      </c>
      <c r="M9" s="285"/>
      <c r="N9" s="285"/>
      <c r="O9" s="285"/>
      <c r="P9" s="284"/>
      <c r="Q9" s="284"/>
      <c r="R9" s="284"/>
      <c r="S9" s="284"/>
      <c r="T9" s="284"/>
      <c r="U9" s="284"/>
      <c r="V9" s="284"/>
      <c r="W9" s="284"/>
      <c r="X9" s="284"/>
      <c r="Y9" s="284"/>
      <c r="Z9" s="284"/>
      <c r="AA9" s="284"/>
      <c r="AB9" s="284"/>
      <c r="AC9" s="284"/>
      <c r="AD9" s="284"/>
      <c r="AE9" s="284"/>
      <c r="AF9" s="284"/>
      <c r="AG9" s="284"/>
      <c r="AH9" s="284"/>
      <c r="AI9" s="284"/>
      <c r="AJ9" s="284"/>
      <c r="AK9" s="284"/>
      <c r="AL9" s="284"/>
      <c r="AM9" s="284"/>
    </row>
    <row r="10" spans="1:53" s="18" customFormat="1" ht="130.5" customHeight="1" x14ac:dyDescent="0.25">
      <c r="A10" s="10">
        <v>1</v>
      </c>
      <c r="B10" s="10" t="s">
        <v>34</v>
      </c>
      <c r="C10" s="10"/>
      <c r="D10" s="10"/>
      <c r="E10" s="10"/>
      <c r="F10" s="10" t="s">
        <v>35</v>
      </c>
      <c r="G10" s="10" t="s">
        <v>36</v>
      </c>
      <c r="H10" s="10" t="s">
        <v>37</v>
      </c>
      <c r="I10" s="10" t="s">
        <v>38</v>
      </c>
      <c r="J10" s="11">
        <v>1</v>
      </c>
      <c r="K10" s="12">
        <v>0.33</v>
      </c>
      <c r="L10" s="11">
        <v>0.67</v>
      </c>
      <c r="M10" s="10" t="s">
        <v>39</v>
      </c>
      <c r="N10" s="10" t="s">
        <v>40</v>
      </c>
      <c r="O10" s="10" t="s">
        <v>41</v>
      </c>
      <c r="P10" s="13" t="s">
        <v>42</v>
      </c>
      <c r="Q10" s="13" t="s">
        <v>42</v>
      </c>
      <c r="R10" s="13" t="s">
        <v>42</v>
      </c>
      <c r="S10" s="14">
        <v>1</v>
      </c>
      <c r="T10" s="13" t="s">
        <v>42</v>
      </c>
      <c r="U10" s="13" t="s">
        <v>42</v>
      </c>
      <c r="V10" s="13" t="s">
        <v>42</v>
      </c>
      <c r="W10" s="14">
        <v>1</v>
      </c>
      <c r="X10" s="13" t="s">
        <v>42</v>
      </c>
      <c r="Y10" s="13" t="s">
        <v>42</v>
      </c>
      <c r="Z10" s="13" t="s">
        <v>42</v>
      </c>
      <c r="AA10" s="15">
        <v>1</v>
      </c>
      <c r="AB10" s="13" t="s">
        <v>42</v>
      </c>
      <c r="AC10" s="13" t="s">
        <v>42</v>
      </c>
      <c r="AD10" s="13" t="s">
        <v>42</v>
      </c>
      <c r="AE10" s="16" t="s">
        <v>43</v>
      </c>
      <c r="AF10" s="13" t="s">
        <v>42</v>
      </c>
      <c r="AG10" s="13" t="s">
        <v>42</v>
      </c>
      <c r="AH10" s="13" t="s">
        <v>42</v>
      </c>
      <c r="AI10" s="16" t="s">
        <v>43</v>
      </c>
      <c r="AJ10" s="13" t="s">
        <v>42</v>
      </c>
      <c r="AK10" s="13" t="s">
        <v>42</v>
      </c>
      <c r="AL10" s="13" t="s">
        <v>42</v>
      </c>
      <c r="AM10" s="13"/>
      <c r="AN10" s="17"/>
      <c r="AO10" s="17"/>
      <c r="AP10" s="17"/>
      <c r="AQ10" s="17"/>
      <c r="AR10" s="17"/>
      <c r="AS10" s="17"/>
      <c r="AT10" s="17"/>
      <c r="AU10" s="17"/>
      <c r="AV10" s="17"/>
      <c r="AW10" s="17"/>
      <c r="AX10" s="17"/>
      <c r="AY10" s="17"/>
      <c r="AZ10" s="17"/>
      <c r="BA10" s="17"/>
    </row>
    <row r="11" spans="1:53" s="22" customFormat="1" ht="133.5" customHeight="1" x14ac:dyDescent="0.25">
      <c r="A11" s="19">
        <v>2</v>
      </c>
      <c r="B11" s="19"/>
      <c r="C11" s="19"/>
      <c r="D11" s="19"/>
      <c r="E11" s="19" t="s">
        <v>34</v>
      </c>
      <c r="F11" s="10" t="s">
        <v>44</v>
      </c>
      <c r="G11" s="10" t="s">
        <v>45</v>
      </c>
      <c r="H11" s="19" t="s">
        <v>46</v>
      </c>
      <c r="I11" s="19" t="s">
        <v>47</v>
      </c>
      <c r="J11" s="20">
        <v>1</v>
      </c>
      <c r="K11" s="12">
        <v>0.33</v>
      </c>
      <c r="L11" s="11">
        <v>0.67</v>
      </c>
      <c r="M11" s="10" t="s">
        <v>39</v>
      </c>
      <c r="N11" s="10" t="s">
        <v>48</v>
      </c>
      <c r="O11" s="10" t="s">
        <v>41</v>
      </c>
      <c r="P11" s="15">
        <v>1</v>
      </c>
      <c r="Q11" s="15">
        <v>1</v>
      </c>
      <c r="R11" s="15">
        <v>1</v>
      </c>
      <c r="S11" s="15">
        <v>1</v>
      </c>
      <c r="T11" s="15">
        <v>1</v>
      </c>
      <c r="U11" s="15">
        <v>1</v>
      </c>
      <c r="V11" s="15">
        <v>1</v>
      </c>
      <c r="W11" s="15">
        <v>1</v>
      </c>
      <c r="X11" s="15">
        <v>1</v>
      </c>
      <c r="Y11" s="15">
        <v>1</v>
      </c>
      <c r="Z11" s="15">
        <v>1</v>
      </c>
      <c r="AA11" s="15">
        <v>1</v>
      </c>
      <c r="AB11" s="16" t="s">
        <v>43</v>
      </c>
      <c r="AC11" s="16" t="s">
        <v>43</v>
      </c>
      <c r="AD11" s="16" t="s">
        <v>43</v>
      </c>
      <c r="AE11" s="16" t="s">
        <v>43</v>
      </c>
      <c r="AF11" s="16" t="s">
        <v>43</v>
      </c>
      <c r="AG11" s="16" t="s">
        <v>43</v>
      </c>
      <c r="AH11" s="16" t="s">
        <v>43</v>
      </c>
      <c r="AI11" s="16" t="s">
        <v>43</v>
      </c>
      <c r="AJ11" s="16"/>
      <c r="AK11" s="16"/>
      <c r="AL11" s="16"/>
      <c r="AM11" s="16"/>
      <c r="AN11" s="21"/>
      <c r="AO11" s="21"/>
      <c r="AP11" s="21"/>
      <c r="AQ11" s="21"/>
      <c r="AR11" s="21"/>
      <c r="AS11" s="21"/>
      <c r="AT11" s="21"/>
      <c r="AU11" s="21"/>
      <c r="AV11" s="21"/>
      <c r="AW11" s="21"/>
      <c r="AX11" s="21"/>
      <c r="AY11" s="21"/>
      <c r="AZ11" s="21"/>
      <c r="BA11" s="21"/>
    </row>
    <row r="12" spans="1:53" s="23" customFormat="1" ht="12.75" customHeight="1" x14ac:dyDescent="0.2">
      <c r="A12" s="283" t="s">
        <v>49</v>
      </c>
      <c r="B12" s="283"/>
      <c r="C12" s="283"/>
      <c r="D12" s="283"/>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1"/>
      <c r="AO12" s="1"/>
      <c r="AP12" s="1"/>
      <c r="AQ12" s="1"/>
      <c r="AR12" s="1"/>
      <c r="AS12" s="1"/>
      <c r="AT12" s="1"/>
      <c r="AU12" s="1"/>
      <c r="AV12" s="1"/>
      <c r="AW12" s="1"/>
      <c r="AX12" s="1"/>
      <c r="AY12" s="1"/>
      <c r="AZ12" s="1"/>
      <c r="BA12" s="1"/>
    </row>
    <row r="13" spans="1:53" s="1" customFormat="1" ht="20.25" customHeight="1" x14ac:dyDescent="0.2">
      <c r="A13" s="286" t="s">
        <v>50</v>
      </c>
      <c r="B13" s="286"/>
      <c r="C13" s="286"/>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6"/>
      <c r="AM13" s="286"/>
    </row>
    <row r="14" spans="1:53" s="1" customFormat="1" ht="84.75" customHeight="1" x14ac:dyDescent="0.2">
      <c r="A14" s="286"/>
      <c r="B14" s="286"/>
      <c r="C14" s="286"/>
      <c r="D14" s="286"/>
      <c r="E14" s="286"/>
      <c r="F14" s="286"/>
      <c r="G14" s="286"/>
      <c r="H14" s="286"/>
      <c r="I14" s="286"/>
      <c r="J14" s="286"/>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c r="AJ14" s="286"/>
      <c r="AK14" s="286"/>
      <c r="AL14" s="286"/>
      <c r="AM14" s="286"/>
    </row>
  </sheetData>
  <mergeCells count="46">
    <mergeCell ref="A1:AM2"/>
    <mergeCell ref="A5:L5"/>
    <mergeCell ref="M5:AC5"/>
    <mergeCell ref="AD5:AM6"/>
    <mergeCell ref="A6:L6"/>
    <mergeCell ref="M6:AC6"/>
    <mergeCell ref="A7:O7"/>
    <mergeCell ref="P7:AA7"/>
    <mergeCell ref="AB7:AM7"/>
    <mergeCell ref="A8:A9"/>
    <mergeCell ref="B8:E8"/>
    <mergeCell ref="F8:F9"/>
    <mergeCell ref="G8:G9"/>
    <mergeCell ref="H8:H9"/>
    <mergeCell ref="I8:I9"/>
    <mergeCell ref="J8:J9"/>
    <mergeCell ref="AJ8:AJ9"/>
    <mergeCell ref="AK8:AK9"/>
    <mergeCell ref="AL8:AL9"/>
    <mergeCell ref="AM8:AM9"/>
    <mergeCell ref="A13:AM14"/>
    <mergeCell ref="AD8:AD9"/>
    <mergeCell ref="AE8:AE9"/>
    <mergeCell ref="AF8:AF9"/>
    <mergeCell ref="AG8:AG9"/>
    <mergeCell ref="AH8:AH9"/>
    <mergeCell ref="AI8:AI9"/>
    <mergeCell ref="X8:X9"/>
    <mergeCell ref="Y8:Y9"/>
    <mergeCell ref="Z8:Z9"/>
    <mergeCell ref="AA8:AA9"/>
    <mergeCell ref="AB8:AB9"/>
    <mergeCell ref="AC8:AC9"/>
    <mergeCell ref="R8:R9"/>
    <mergeCell ref="S8:S9"/>
    <mergeCell ref="T8:T9"/>
    <mergeCell ref="A12:AM12"/>
    <mergeCell ref="U8:U9"/>
    <mergeCell ref="V8:V9"/>
    <mergeCell ref="W8:W9"/>
    <mergeCell ref="K8:L8"/>
    <mergeCell ref="M8:M9"/>
    <mergeCell ref="N8:N9"/>
    <mergeCell ref="O8:O9"/>
    <mergeCell ref="P8:P9"/>
    <mergeCell ref="Q8:Q9"/>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&amp;L&amp;"Arial,Normal"&amp;8FR.PS.010&amp;C&amp;"Arial,Normal"&amp;8                                                                                                            &amp;R&amp;"Arial,Normal"&amp;8Versión 04_29/08/2016</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20"/>
  <sheetViews>
    <sheetView topLeftCell="H1" zoomScale="85" zoomScaleNormal="85" workbookViewId="0">
      <selection activeCell="N11" sqref="N11"/>
    </sheetView>
  </sheetViews>
  <sheetFormatPr baseColWidth="10" defaultColWidth="6.7109375" defaultRowHeight="12.75" x14ac:dyDescent="0.2"/>
  <cols>
    <col min="1" max="1" width="3.7109375" style="2" customWidth="1"/>
    <col min="2" max="2" width="5" style="2" customWidth="1"/>
    <col min="3" max="5" width="4.7109375" style="2" customWidth="1"/>
    <col min="6" max="6" width="22.85546875" style="2" customWidth="1"/>
    <col min="7" max="7" width="18.28515625" style="2" customWidth="1"/>
    <col min="8" max="8" width="17" style="2" customWidth="1"/>
    <col min="9" max="9" width="13.7109375" style="2" customWidth="1"/>
    <col min="10" max="11" width="6.140625" style="2" customWidth="1"/>
    <col min="12" max="12" width="7.7109375" style="2" customWidth="1"/>
    <col min="13" max="13" width="9.5703125" style="2" customWidth="1"/>
    <col min="14" max="14" width="20.85546875" style="2" customWidth="1"/>
    <col min="15" max="15" width="15.42578125" style="2" customWidth="1"/>
    <col min="16" max="17" width="6.7109375" style="2"/>
    <col min="18" max="18" width="9.28515625" style="2" bestFit="1" customWidth="1"/>
    <col min="19" max="20" width="6.7109375" style="2"/>
    <col min="21" max="21" width="7.7109375" style="2" bestFit="1" customWidth="1"/>
    <col min="22" max="29" width="6.7109375" style="2"/>
    <col min="30" max="30" width="9.7109375" style="2" customWidth="1"/>
    <col min="31" max="32" width="6.7109375" style="2"/>
    <col min="33" max="33" width="7.7109375" style="2" customWidth="1"/>
    <col min="34" max="38" width="6.7109375" style="2"/>
    <col min="39" max="39" width="7.7109375" style="2" customWidth="1"/>
    <col min="40" max="53" width="6.7109375" style="1"/>
    <col min="54" max="16384" width="6.7109375" style="2"/>
  </cols>
  <sheetData>
    <row r="1" spans="1:53" ht="12.75" customHeight="1" x14ac:dyDescent="0.2">
      <c r="A1" s="289" t="s">
        <v>0</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1"/>
    </row>
    <row r="2" spans="1:53" x14ac:dyDescent="0.2">
      <c r="A2" s="292"/>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4"/>
    </row>
    <row r="3" spans="1:53" x14ac:dyDescent="0.2">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5"/>
    </row>
    <row r="4" spans="1:53" ht="13.5" thickBot="1" x14ac:dyDescent="0.25">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8"/>
    </row>
    <row r="5" spans="1:53" ht="12.75" customHeight="1" x14ac:dyDescent="0.2">
      <c r="A5" s="295" t="s">
        <v>146</v>
      </c>
      <c r="B5" s="295"/>
      <c r="C5" s="295"/>
      <c r="D5" s="295"/>
      <c r="E5" s="295"/>
      <c r="F5" s="295"/>
      <c r="G5" s="295"/>
      <c r="H5" s="295"/>
      <c r="I5" s="295"/>
      <c r="J5" s="295"/>
      <c r="K5" s="295"/>
      <c r="L5" s="295"/>
      <c r="M5" s="295" t="s">
        <v>229</v>
      </c>
      <c r="N5" s="295"/>
      <c r="O5" s="295"/>
      <c r="P5" s="295"/>
      <c r="Q5" s="295"/>
      <c r="R5" s="295"/>
      <c r="S5" s="295"/>
      <c r="T5" s="295"/>
      <c r="U5" s="295"/>
      <c r="V5" s="295"/>
      <c r="W5" s="295"/>
      <c r="X5" s="295"/>
      <c r="Y5" s="295"/>
      <c r="Z5" s="295"/>
      <c r="AA5" s="295"/>
      <c r="AB5" s="295"/>
      <c r="AC5" s="295"/>
      <c r="AD5" s="296" t="s">
        <v>230</v>
      </c>
      <c r="AE5" s="297"/>
      <c r="AF5" s="297"/>
      <c r="AG5" s="297"/>
      <c r="AH5" s="297"/>
      <c r="AI5" s="297"/>
      <c r="AJ5" s="297"/>
      <c r="AK5" s="297"/>
      <c r="AL5" s="297"/>
      <c r="AM5" s="297"/>
    </row>
    <row r="6" spans="1:53" ht="28.5" customHeight="1" x14ac:dyDescent="0.2">
      <c r="A6" s="300" t="s">
        <v>231</v>
      </c>
      <c r="B6" s="301"/>
      <c r="C6" s="301"/>
      <c r="D6" s="301"/>
      <c r="E6" s="301"/>
      <c r="F6" s="301"/>
      <c r="G6" s="301"/>
      <c r="H6" s="301"/>
      <c r="I6" s="301"/>
      <c r="J6" s="301"/>
      <c r="K6" s="301"/>
      <c r="L6" s="302"/>
      <c r="M6" s="303" t="s">
        <v>232</v>
      </c>
      <c r="N6" s="303"/>
      <c r="O6" s="303"/>
      <c r="P6" s="303"/>
      <c r="Q6" s="303"/>
      <c r="R6" s="303"/>
      <c r="S6" s="303"/>
      <c r="T6" s="303"/>
      <c r="U6" s="303"/>
      <c r="V6" s="303"/>
      <c r="W6" s="303"/>
      <c r="X6" s="303"/>
      <c r="Y6" s="303"/>
      <c r="Z6" s="303"/>
      <c r="AA6" s="303"/>
      <c r="AB6" s="303"/>
      <c r="AC6" s="303"/>
      <c r="AD6" s="298"/>
      <c r="AE6" s="299"/>
      <c r="AF6" s="299"/>
      <c r="AG6" s="299"/>
      <c r="AH6" s="299"/>
      <c r="AI6" s="299"/>
      <c r="AJ6" s="299"/>
      <c r="AK6" s="299"/>
      <c r="AL6" s="299"/>
      <c r="AM6" s="299"/>
    </row>
    <row r="7" spans="1:53" ht="12.75" customHeight="1" x14ac:dyDescent="0.2">
      <c r="A7" s="287" t="s">
        <v>6</v>
      </c>
      <c r="B7" s="287"/>
      <c r="C7" s="287"/>
      <c r="D7" s="287"/>
      <c r="E7" s="287"/>
      <c r="F7" s="287"/>
      <c r="G7" s="287"/>
      <c r="H7" s="287"/>
      <c r="I7" s="287"/>
      <c r="J7" s="287"/>
      <c r="K7" s="287"/>
      <c r="L7" s="287"/>
      <c r="M7" s="287"/>
      <c r="N7" s="287"/>
      <c r="O7" s="287"/>
      <c r="P7" s="317" t="s">
        <v>7</v>
      </c>
      <c r="Q7" s="317"/>
      <c r="R7" s="317"/>
      <c r="S7" s="317"/>
      <c r="T7" s="317"/>
      <c r="U7" s="317"/>
      <c r="V7" s="317"/>
      <c r="W7" s="317"/>
      <c r="X7" s="317"/>
      <c r="Y7" s="317"/>
      <c r="Z7" s="317"/>
      <c r="AA7" s="317"/>
      <c r="AB7" s="353" t="s">
        <v>8</v>
      </c>
      <c r="AC7" s="353"/>
      <c r="AD7" s="353"/>
      <c r="AE7" s="353"/>
      <c r="AF7" s="353"/>
      <c r="AG7" s="353"/>
      <c r="AH7" s="353"/>
      <c r="AI7" s="353"/>
      <c r="AJ7" s="353"/>
      <c r="AK7" s="353"/>
      <c r="AL7" s="353"/>
      <c r="AM7" s="353"/>
    </row>
    <row r="8" spans="1:53" ht="27" customHeight="1" x14ac:dyDescent="0.2">
      <c r="A8" s="287" t="s">
        <v>9</v>
      </c>
      <c r="B8" s="321" t="s">
        <v>10</v>
      </c>
      <c r="C8" s="321"/>
      <c r="D8" s="321"/>
      <c r="E8" s="321"/>
      <c r="F8" s="287" t="s">
        <v>11</v>
      </c>
      <c r="G8" s="287" t="s">
        <v>12</v>
      </c>
      <c r="H8" s="287" t="s">
        <v>13</v>
      </c>
      <c r="I8" s="287" t="s">
        <v>14</v>
      </c>
      <c r="J8" s="287" t="s">
        <v>15</v>
      </c>
      <c r="K8" s="287" t="s">
        <v>16</v>
      </c>
      <c r="L8" s="287"/>
      <c r="M8" s="287" t="s">
        <v>17</v>
      </c>
      <c r="N8" s="287" t="s">
        <v>18</v>
      </c>
      <c r="O8" s="287" t="s">
        <v>19</v>
      </c>
      <c r="P8" s="326" t="s">
        <v>20</v>
      </c>
      <c r="Q8" s="326" t="s">
        <v>21</v>
      </c>
      <c r="R8" s="326" t="s">
        <v>22</v>
      </c>
      <c r="S8" s="326" t="s">
        <v>23</v>
      </c>
      <c r="T8" s="326" t="s">
        <v>24</v>
      </c>
      <c r="U8" s="326" t="s">
        <v>25</v>
      </c>
      <c r="V8" s="326" t="s">
        <v>26</v>
      </c>
      <c r="W8" s="326" t="s">
        <v>27</v>
      </c>
      <c r="X8" s="326" t="s">
        <v>28</v>
      </c>
      <c r="Y8" s="326" t="s">
        <v>29</v>
      </c>
      <c r="Z8" s="326" t="s">
        <v>30</v>
      </c>
      <c r="AA8" s="326" t="s">
        <v>31</v>
      </c>
      <c r="AB8" s="336" t="s">
        <v>20</v>
      </c>
      <c r="AC8" s="336" t="s">
        <v>21</v>
      </c>
      <c r="AD8" s="336" t="s">
        <v>22</v>
      </c>
      <c r="AE8" s="336" t="s">
        <v>23</v>
      </c>
      <c r="AF8" s="336" t="s">
        <v>24</v>
      </c>
      <c r="AG8" s="336" t="s">
        <v>25</v>
      </c>
      <c r="AH8" s="336" t="s">
        <v>26</v>
      </c>
      <c r="AI8" s="336" t="s">
        <v>27</v>
      </c>
      <c r="AJ8" s="336" t="s">
        <v>28</v>
      </c>
      <c r="AK8" s="336" t="s">
        <v>29</v>
      </c>
      <c r="AL8" s="336" t="s">
        <v>30</v>
      </c>
      <c r="AM8" s="336" t="s">
        <v>31</v>
      </c>
    </row>
    <row r="9" spans="1:53" ht="22.5" customHeight="1" x14ac:dyDescent="0.2">
      <c r="A9" s="287"/>
      <c r="B9" s="26">
        <v>1</v>
      </c>
      <c r="C9" s="26">
        <v>2</v>
      </c>
      <c r="D9" s="26">
        <v>3</v>
      </c>
      <c r="E9" s="26">
        <v>4</v>
      </c>
      <c r="F9" s="287"/>
      <c r="G9" s="287"/>
      <c r="H9" s="287"/>
      <c r="I9" s="287"/>
      <c r="J9" s="287"/>
      <c r="K9" s="26" t="s">
        <v>32</v>
      </c>
      <c r="L9" s="26" t="s">
        <v>33</v>
      </c>
      <c r="M9" s="287"/>
      <c r="N9" s="287"/>
      <c r="O9" s="287"/>
      <c r="P9" s="326"/>
      <c r="Q9" s="326"/>
      <c r="R9" s="326"/>
      <c r="S9" s="326"/>
      <c r="T9" s="326"/>
      <c r="U9" s="326"/>
      <c r="V9" s="326"/>
      <c r="W9" s="326"/>
      <c r="X9" s="326"/>
      <c r="Y9" s="326"/>
      <c r="Z9" s="326"/>
      <c r="AA9" s="326"/>
      <c r="AB9" s="336"/>
      <c r="AC9" s="336"/>
      <c r="AD9" s="336"/>
      <c r="AE9" s="336"/>
      <c r="AF9" s="336"/>
      <c r="AG9" s="336"/>
      <c r="AH9" s="336"/>
      <c r="AI9" s="336"/>
      <c r="AJ9" s="336"/>
      <c r="AK9" s="336"/>
      <c r="AL9" s="336"/>
      <c r="AM9" s="336"/>
    </row>
    <row r="10" spans="1:53" ht="105.75" customHeight="1" x14ac:dyDescent="0.2">
      <c r="A10" s="105">
        <v>1</v>
      </c>
      <c r="B10" s="105"/>
      <c r="C10" s="105" t="s">
        <v>34</v>
      </c>
      <c r="D10" s="105"/>
      <c r="E10" s="105"/>
      <c r="F10" s="106" t="s">
        <v>233</v>
      </c>
      <c r="G10" s="107" t="s">
        <v>234</v>
      </c>
      <c r="H10" s="106" t="s">
        <v>235</v>
      </c>
      <c r="I10" s="105" t="s">
        <v>236</v>
      </c>
      <c r="J10" s="108">
        <v>0.8</v>
      </c>
      <c r="K10" s="19" t="s">
        <v>237</v>
      </c>
      <c r="L10" s="20" t="s">
        <v>63</v>
      </c>
      <c r="M10" s="109" t="s">
        <v>39</v>
      </c>
      <c r="N10" s="106" t="s">
        <v>238</v>
      </c>
      <c r="O10" s="106" t="s">
        <v>239</v>
      </c>
      <c r="P10" s="110" t="s">
        <v>63</v>
      </c>
      <c r="Q10" s="110" t="s">
        <v>63</v>
      </c>
      <c r="R10" s="110">
        <v>1</v>
      </c>
      <c r="S10" s="110" t="s">
        <v>63</v>
      </c>
      <c r="T10" s="110" t="s">
        <v>63</v>
      </c>
      <c r="U10" s="110" t="s">
        <v>63</v>
      </c>
      <c r="V10" s="110" t="s">
        <v>63</v>
      </c>
      <c r="W10" s="110" t="s">
        <v>63</v>
      </c>
      <c r="X10" s="110" t="s">
        <v>63</v>
      </c>
      <c r="Y10" s="110" t="s">
        <v>63</v>
      </c>
      <c r="Z10" s="110" t="s">
        <v>63</v>
      </c>
      <c r="AA10" s="110" t="s">
        <v>63</v>
      </c>
      <c r="AB10" s="110" t="s">
        <v>63</v>
      </c>
      <c r="AC10" s="110" t="s">
        <v>63</v>
      </c>
      <c r="AD10" s="111" t="s">
        <v>240</v>
      </c>
      <c r="AE10" s="110" t="s">
        <v>63</v>
      </c>
      <c r="AF10" s="110" t="s">
        <v>63</v>
      </c>
      <c r="AG10" s="110" t="s">
        <v>63</v>
      </c>
      <c r="AH10" s="110" t="s">
        <v>63</v>
      </c>
      <c r="AI10" s="110" t="s">
        <v>63</v>
      </c>
      <c r="AJ10" s="110" t="s">
        <v>63</v>
      </c>
      <c r="AK10" s="110" t="s">
        <v>63</v>
      </c>
      <c r="AL10" s="110" t="s">
        <v>63</v>
      </c>
      <c r="AM10" s="110" t="s">
        <v>63</v>
      </c>
    </row>
    <row r="11" spans="1:53" s="23" customFormat="1" ht="69" customHeight="1" x14ac:dyDescent="0.2">
      <c r="A11" s="112">
        <v>2</v>
      </c>
      <c r="B11" s="112"/>
      <c r="C11" s="112" t="s">
        <v>34</v>
      </c>
      <c r="D11" s="112"/>
      <c r="E11" s="113"/>
      <c r="F11" s="114" t="s">
        <v>241</v>
      </c>
      <c r="G11" s="105" t="s">
        <v>242</v>
      </c>
      <c r="H11" s="114" t="s">
        <v>243</v>
      </c>
      <c r="I11" s="105" t="s">
        <v>236</v>
      </c>
      <c r="J11" s="115">
        <v>0.8</v>
      </c>
      <c r="K11" s="19" t="s">
        <v>237</v>
      </c>
      <c r="L11" s="20" t="s">
        <v>63</v>
      </c>
      <c r="M11" s="109" t="s">
        <v>39</v>
      </c>
      <c r="N11" s="106" t="s">
        <v>244</v>
      </c>
      <c r="O11" s="114" t="s">
        <v>245</v>
      </c>
      <c r="P11" s="110" t="s">
        <v>63</v>
      </c>
      <c r="Q11" s="110" t="s">
        <v>63</v>
      </c>
      <c r="R11" s="110" t="s">
        <v>63</v>
      </c>
      <c r="S11" s="110" t="s">
        <v>63</v>
      </c>
      <c r="T11" s="110" t="s">
        <v>63</v>
      </c>
      <c r="U11" s="110">
        <v>1</v>
      </c>
      <c r="V11" s="110" t="s">
        <v>63</v>
      </c>
      <c r="W11" s="110" t="s">
        <v>63</v>
      </c>
      <c r="X11" s="110" t="s">
        <v>63</v>
      </c>
      <c r="Y11" s="110" t="s">
        <v>63</v>
      </c>
      <c r="Z11" s="110" t="s">
        <v>63</v>
      </c>
      <c r="AA11" s="110" t="s">
        <v>63</v>
      </c>
      <c r="AB11" s="110" t="s">
        <v>63</v>
      </c>
      <c r="AC11" s="110" t="s">
        <v>63</v>
      </c>
      <c r="AD11" s="110" t="s">
        <v>63</v>
      </c>
      <c r="AE11" s="110" t="s">
        <v>63</v>
      </c>
      <c r="AF11" s="110" t="s">
        <v>63</v>
      </c>
      <c r="AG11" s="111" t="s">
        <v>240</v>
      </c>
      <c r="AH11" s="110" t="s">
        <v>63</v>
      </c>
      <c r="AI11" s="110" t="s">
        <v>63</v>
      </c>
      <c r="AJ11" s="110" t="s">
        <v>63</v>
      </c>
      <c r="AK11" s="110" t="s">
        <v>63</v>
      </c>
      <c r="AL11" s="110" t="s">
        <v>63</v>
      </c>
      <c r="AM11" s="110" t="s">
        <v>63</v>
      </c>
      <c r="AN11" s="1"/>
      <c r="AO11" s="1"/>
      <c r="AP11" s="1"/>
      <c r="AQ11" s="1"/>
      <c r="AR11" s="1"/>
      <c r="AS11" s="1"/>
      <c r="AT11" s="1"/>
      <c r="AU11" s="1"/>
      <c r="AV11" s="1"/>
      <c r="AW11" s="1"/>
      <c r="AX11" s="1"/>
      <c r="AY11" s="1"/>
      <c r="AZ11" s="1"/>
      <c r="BA11" s="1"/>
    </row>
    <row r="12" spans="1:53" s="1" customFormat="1" ht="80.25" customHeight="1" x14ac:dyDescent="0.2">
      <c r="A12" s="105">
        <v>3</v>
      </c>
      <c r="B12" s="105" t="s">
        <v>34</v>
      </c>
      <c r="C12" s="105"/>
      <c r="D12" s="105"/>
      <c r="E12" s="105"/>
      <c r="F12" s="106" t="s">
        <v>246</v>
      </c>
      <c r="G12" s="105" t="s">
        <v>247</v>
      </c>
      <c r="H12" s="106" t="s">
        <v>248</v>
      </c>
      <c r="I12" s="105" t="s">
        <v>38</v>
      </c>
      <c r="J12" s="108">
        <v>0.9</v>
      </c>
      <c r="K12" s="19" t="s">
        <v>249</v>
      </c>
      <c r="L12" s="20" t="s">
        <v>63</v>
      </c>
      <c r="M12" s="109" t="s">
        <v>39</v>
      </c>
      <c r="N12" s="106" t="s">
        <v>250</v>
      </c>
      <c r="O12" s="114" t="s">
        <v>245</v>
      </c>
      <c r="P12" s="110" t="s">
        <v>63</v>
      </c>
      <c r="Q12" s="110" t="s">
        <v>63</v>
      </c>
      <c r="R12" s="116">
        <f>((340+224+323)-(15+10+12+11))/887</f>
        <v>0.94588500563697853</v>
      </c>
      <c r="S12" s="110" t="s">
        <v>63</v>
      </c>
      <c r="T12" s="110" t="s">
        <v>63</v>
      </c>
      <c r="U12" s="117">
        <f>((343+322+150)-(16+11+6+8))/815</f>
        <v>0.94969325153374229</v>
      </c>
      <c r="V12" s="110" t="s">
        <v>63</v>
      </c>
      <c r="W12" s="110" t="s">
        <v>63</v>
      </c>
      <c r="X12" s="117">
        <f>((343+322+150)-(16+11+6+8))/815</f>
        <v>0.94969325153374229</v>
      </c>
      <c r="Y12" s="110" t="s">
        <v>63</v>
      </c>
      <c r="Z12" s="110" t="s">
        <v>63</v>
      </c>
      <c r="AA12" s="117">
        <f>((343+322+150)-(16+11+6+8))/815</f>
        <v>0.94969325153374229</v>
      </c>
      <c r="AB12" s="110" t="s">
        <v>63</v>
      </c>
      <c r="AC12" s="110" t="s">
        <v>63</v>
      </c>
      <c r="AD12" s="111" t="s">
        <v>251</v>
      </c>
      <c r="AE12" s="110" t="s">
        <v>63</v>
      </c>
      <c r="AF12" s="111" t="s">
        <v>63</v>
      </c>
      <c r="AG12" s="111" t="s">
        <v>252</v>
      </c>
      <c r="AH12" s="111" t="s">
        <v>63</v>
      </c>
      <c r="AI12" s="111" t="s">
        <v>63</v>
      </c>
      <c r="AJ12" s="111" t="s">
        <v>252</v>
      </c>
      <c r="AK12" s="111" t="s">
        <v>63</v>
      </c>
      <c r="AL12" s="111" t="s">
        <v>63</v>
      </c>
      <c r="AM12" s="111" t="s">
        <v>252</v>
      </c>
    </row>
    <row r="13" spans="1:53" s="1" customFormat="1" ht="43.5" customHeight="1" x14ac:dyDescent="0.2">
      <c r="A13" s="105">
        <v>4</v>
      </c>
      <c r="B13" s="105"/>
      <c r="C13" s="105"/>
      <c r="D13" s="105" t="s">
        <v>34</v>
      </c>
      <c r="E13" s="105"/>
      <c r="F13" s="106" t="s">
        <v>253</v>
      </c>
      <c r="G13" s="105" t="s">
        <v>254</v>
      </c>
      <c r="H13" s="106" t="s">
        <v>255</v>
      </c>
      <c r="I13" s="106" t="s">
        <v>256</v>
      </c>
      <c r="J13" s="108">
        <v>0.9</v>
      </c>
      <c r="K13" s="19" t="s">
        <v>249</v>
      </c>
      <c r="L13" s="20" t="s">
        <v>63</v>
      </c>
      <c r="M13" s="109" t="s">
        <v>39</v>
      </c>
      <c r="N13" s="106" t="s">
        <v>257</v>
      </c>
      <c r="O13" s="106" t="s">
        <v>258</v>
      </c>
      <c r="P13" s="110" t="s">
        <v>63</v>
      </c>
      <c r="Q13" s="110" t="s">
        <v>63</v>
      </c>
      <c r="R13" s="118">
        <v>1</v>
      </c>
      <c r="S13" s="110" t="s">
        <v>63</v>
      </c>
      <c r="T13" s="110" t="s">
        <v>63</v>
      </c>
      <c r="U13" s="118">
        <v>1</v>
      </c>
      <c r="V13" s="110" t="s">
        <v>63</v>
      </c>
      <c r="W13" s="110" t="s">
        <v>63</v>
      </c>
      <c r="X13" s="118">
        <v>1</v>
      </c>
      <c r="Y13" s="110" t="s">
        <v>63</v>
      </c>
      <c r="Z13" s="110" t="s">
        <v>63</v>
      </c>
      <c r="AA13" s="118">
        <v>1</v>
      </c>
      <c r="AB13" s="110" t="s">
        <v>63</v>
      </c>
      <c r="AC13" s="110" t="s">
        <v>63</v>
      </c>
      <c r="AD13" s="111" t="s">
        <v>259</v>
      </c>
      <c r="AE13" s="110" t="s">
        <v>63</v>
      </c>
      <c r="AF13" s="111" t="s">
        <v>63</v>
      </c>
      <c r="AG13" s="111" t="s">
        <v>252</v>
      </c>
      <c r="AH13" s="111" t="s">
        <v>63</v>
      </c>
      <c r="AI13" s="111" t="s">
        <v>63</v>
      </c>
      <c r="AJ13" s="111" t="s">
        <v>252</v>
      </c>
      <c r="AK13" s="111" t="s">
        <v>63</v>
      </c>
      <c r="AL13" s="111" t="s">
        <v>63</v>
      </c>
      <c r="AM13" s="111" t="s">
        <v>252</v>
      </c>
    </row>
    <row r="14" spans="1:53" s="1" customFormat="1" ht="60" customHeight="1" x14ac:dyDescent="0.2">
      <c r="A14" s="105">
        <v>5</v>
      </c>
      <c r="B14" s="105"/>
      <c r="C14" s="105"/>
      <c r="D14" s="105"/>
      <c r="E14" s="105" t="s">
        <v>34</v>
      </c>
      <c r="F14" s="119" t="s">
        <v>260</v>
      </c>
      <c r="G14" s="10" t="s">
        <v>261</v>
      </c>
      <c r="H14" s="119" t="s">
        <v>262</v>
      </c>
      <c r="I14" s="10" t="s">
        <v>105</v>
      </c>
      <c r="J14" s="12">
        <v>0.9</v>
      </c>
      <c r="K14" s="19" t="s">
        <v>249</v>
      </c>
      <c r="L14" s="20" t="s">
        <v>63</v>
      </c>
      <c r="M14" s="10" t="s">
        <v>263</v>
      </c>
      <c r="N14" s="10" t="s">
        <v>264</v>
      </c>
      <c r="O14" s="119" t="s">
        <v>265</v>
      </c>
      <c r="P14" s="110" t="s">
        <v>63</v>
      </c>
      <c r="Q14" s="110" t="s">
        <v>63</v>
      </c>
      <c r="R14" s="110">
        <v>0</v>
      </c>
      <c r="S14" s="110" t="s">
        <v>63</v>
      </c>
      <c r="T14" s="110" t="s">
        <v>63</v>
      </c>
      <c r="U14" s="110">
        <v>0</v>
      </c>
      <c r="V14" s="110" t="s">
        <v>63</v>
      </c>
      <c r="W14" s="110" t="s">
        <v>63</v>
      </c>
      <c r="X14" s="110">
        <v>0</v>
      </c>
      <c r="Y14" s="110" t="s">
        <v>63</v>
      </c>
      <c r="Z14" s="110" t="s">
        <v>63</v>
      </c>
      <c r="AA14" s="110">
        <v>0</v>
      </c>
      <c r="AB14" s="110" t="s">
        <v>63</v>
      </c>
      <c r="AC14" s="110" t="s">
        <v>63</v>
      </c>
      <c r="AD14" s="111" t="s">
        <v>259</v>
      </c>
      <c r="AE14" s="110" t="s">
        <v>63</v>
      </c>
      <c r="AF14" s="111" t="s">
        <v>63</v>
      </c>
      <c r="AG14" s="111" t="s">
        <v>252</v>
      </c>
      <c r="AH14" s="111" t="s">
        <v>63</v>
      </c>
      <c r="AI14" s="111" t="s">
        <v>63</v>
      </c>
      <c r="AJ14" s="111" t="s">
        <v>252</v>
      </c>
      <c r="AK14" s="111" t="s">
        <v>63</v>
      </c>
      <c r="AL14" s="111" t="s">
        <v>63</v>
      </c>
      <c r="AM14" s="111" t="s">
        <v>252</v>
      </c>
    </row>
    <row r="15" spans="1:53" s="1" customFormat="1" ht="58.5" customHeight="1" x14ac:dyDescent="0.2">
      <c r="A15" s="105">
        <v>6</v>
      </c>
      <c r="B15" s="105"/>
      <c r="C15" s="105"/>
      <c r="D15" s="105"/>
      <c r="E15" s="105" t="s">
        <v>34</v>
      </c>
      <c r="F15" s="119" t="s">
        <v>266</v>
      </c>
      <c r="G15" s="10" t="s">
        <v>267</v>
      </c>
      <c r="H15" s="119" t="s">
        <v>268</v>
      </c>
      <c r="I15" s="10" t="s">
        <v>105</v>
      </c>
      <c r="J15" s="12">
        <v>0.9</v>
      </c>
      <c r="K15" s="19" t="s">
        <v>249</v>
      </c>
      <c r="L15" s="20" t="s">
        <v>63</v>
      </c>
      <c r="M15" s="10" t="s">
        <v>263</v>
      </c>
      <c r="N15" s="10" t="s">
        <v>264</v>
      </c>
      <c r="O15" s="119" t="s">
        <v>265</v>
      </c>
      <c r="P15" s="110" t="s">
        <v>63</v>
      </c>
      <c r="Q15" s="110" t="s">
        <v>63</v>
      </c>
      <c r="R15" s="120">
        <v>0</v>
      </c>
      <c r="S15" s="110" t="s">
        <v>63</v>
      </c>
      <c r="T15" s="110" t="s">
        <v>63</v>
      </c>
      <c r="U15" s="120">
        <v>0</v>
      </c>
      <c r="V15" s="110" t="s">
        <v>63</v>
      </c>
      <c r="W15" s="110" t="s">
        <v>63</v>
      </c>
      <c r="X15" s="120">
        <v>0</v>
      </c>
      <c r="Y15" s="110" t="s">
        <v>63</v>
      </c>
      <c r="Z15" s="110" t="s">
        <v>63</v>
      </c>
      <c r="AA15" s="120">
        <v>0</v>
      </c>
      <c r="AB15" s="110" t="s">
        <v>63</v>
      </c>
      <c r="AC15" s="110" t="s">
        <v>63</v>
      </c>
      <c r="AD15" s="111" t="s">
        <v>259</v>
      </c>
      <c r="AE15" s="110" t="s">
        <v>63</v>
      </c>
      <c r="AF15" s="111" t="s">
        <v>63</v>
      </c>
      <c r="AG15" s="111" t="s">
        <v>252</v>
      </c>
      <c r="AH15" s="111" t="s">
        <v>63</v>
      </c>
      <c r="AI15" s="111" t="s">
        <v>63</v>
      </c>
      <c r="AJ15" s="111" t="s">
        <v>252</v>
      </c>
      <c r="AK15" s="111" t="s">
        <v>63</v>
      </c>
      <c r="AL15" s="111" t="s">
        <v>63</v>
      </c>
      <c r="AM15" s="111" t="s">
        <v>252</v>
      </c>
    </row>
    <row r="16" spans="1:53" x14ac:dyDescent="0.2">
      <c r="A16" s="461" t="s">
        <v>269</v>
      </c>
      <c r="B16" s="461"/>
      <c r="C16" s="461"/>
      <c r="D16" s="461"/>
      <c r="E16" s="461"/>
      <c r="F16" s="461"/>
      <c r="G16" s="461"/>
      <c r="H16" s="461"/>
      <c r="I16" s="461"/>
      <c r="J16" s="461"/>
      <c r="K16" s="461"/>
      <c r="L16" s="461"/>
      <c r="M16" s="461"/>
      <c r="N16" s="461"/>
      <c r="O16" s="461"/>
      <c r="P16" s="461"/>
      <c r="Q16" s="461"/>
      <c r="R16" s="461"/>
      <c r="S16" s="461"/>
      <c r="T16" s="461"/>
      <c r="U16" s="461"/>
      <c r="V16" s="461"/>
      <c r="W16" s="461"/>
      <c r="X16" s="461"/>
      <c r="Y16" s="461"/>
      <c r="Z16" s="461"/>
      <c r="AA16" s="461"/>
      <c r="AB16" s="461"/>
      <c r="AC16" s="461"/>
      <c r="AD16" s="461"/>
      <c r="AE16" s="461"/>
      <c r="AF16" s="461"/>
      <c r="AG16" s="461"/>
      <c r="AH16" s="461"/>
      <c r="AI16" s="461"/>
      <c r="AJ16" s="461"/>
      <c r="AK16" s="461"/>
      <c r="AL16" s="461"/>
      <c r="AM16" s="461"/>
    </row>
    <row r="17" spans="1:39" x14ac:dyDescent="0.2">
      <c r="A17" s="461"/>
      <c r="B17" s="461"/>
      <c r="C17" s="461"/>
      <c r="D17" s="461"/>
      <c r="E17" s="461"/>
      <c r="F17" s="461"/>
      <c r="G17" s="461"/>
      <c r="H17" s="461"/>
      <c r="I17" s="461"/>
      <c r="J17" s="461"/>
      <c r="K17" s="461"/>
      <c r="L17" s="461"/>
      <c r="M17" s="461"/>
      <c r="N17" s="461"/>
      <c r="O17" s="461"/>
      <c r="P17" s="461"/>
      <c r="Q17" s="461"/>
      <c r="R17" s="461"/>
      <c r="S17" s="461"/>
      <c r="T17" s="461"/>
      <c r="U17" s="461"/>
      <c r="V17" s="461"/>
      <c r="W17" s="461"/>
      <c r="X17" s="461"/>
      <c r="Y17" s="461"/>
      <c r="Z17" s="461"/>
      <c r="AA17" s="461"/>
      <c r="AB17" s="461"/>
      <c r="AC17" s="461"/>
      <c r="AD17" s="461"/>
      <c r="AE17" s="461"/>
      <c r="AF17" s="461"/>
      <c r="AG17" s="461"/>
      <c r="AH17" s="461"/>
      <c r="AI17" s="461"/>
      <c r="AJ17" s="461"/>
      <c r="AK17" s="461"/>
      <c r="AL17" s="461"/>
      <c r="AM17" s="461"/>
    </row>
    <row r="18" spans="1:39" x14ac:dyDescent="0.2">
      <c r="A18" s="461"/>
      <c r="B18" s="461"/>
      <c r="C18" s="461"/>
      <c r="D18" s="461"/>
      <c r="E18" s="461"/>
      <c r="F18" s="461"/>
      <c r="G18" s="461"/>
      <c r="H18" s="461"/>
      <c r="I18" s="461"/>
      <c r="J18" s="461"/>
      <c r="K18" s="461"/>
      <c r="L18" s="461"/>
      <c r="M18" s="461"/>
      <c r="N18" s="461"/>
      <c r="O18" s="461"/>
      <c r="P18" s="461"/>
      <c r="Q18" s="461"/>
      <c r="R18" s="461"/>
      <c r="S18" s="461"/>
      <c r="T18" s="461"/>
      <c r="U18" s="461"/>
      <c r="V18" s="461"/>
      <c r="W18" s="461"/>
      <c r="X18" s="461"/>
      <c r="Y18" s="461"/>
      <c r="Z18" s="461"/>
      <c r="AA18" s="461"/>
      <c r="AB18" s="461"/>
      <c r="AC18" s="461"/>
      <c r="AD18" s="461"/>
      <c r="AE18" s="461"/>
      <c r="AF18" s="461"/>
      <c r="AG18" s="461"/>
      <c r="AH18" s="461"/>
      <c r="AI18" s="461"/>
      <c r="AJ18" s="461"/>
      <c r="AK18" s="461"/>
      <c r="AL18" s="461"/>
      <c r="AM18" s="461"/>
    </row>
    <row r="19" spans="1:39" x14ac:dyDescent="0.2">
      <c r="A19" s="461"/>
      <c r="B19" s="461"/>
      <c r="C19" s="461"/>
      <c r="D19" s="461"/>
      <c r="E19" s="461"/>
      <c r="F19" s="461"/>
      <c r="G19" s="461"/>
      <c r="H19" s="461"/>
      <c r="I19" s="461"/>
      <c r="J19" s="461"/>
      <c r="K19" s="461"/>
      <c r="L19" s="461"/>
      <c r="M19" s="461"/>
      <c r="N19" s="461"/>
      <c r="O19" s="461"/>
      <c r="P19" s="461"/>
      <c r="Q19" s="461"/>
      <c r="R19" s="461"/>
      <c r="S19" s="461"/>
      <c r="T19" s="461"/>
      <c r="U19" s="461"/>
      <c r="V19" s="461"/>
      <c r="W19" s="461"/>
      <c r="X19" s="461"/>
      <c r="Y19" s="461"/>
      <c r="Z19" s="461"/>
      <c r="AA19" s="461"/>
      <c r="AB19" s="461"/>
      <c r="AC19" s="461"/>
      <c r="AD19" s="461"/>
      <c r="AE19" s="461"/>
      <c r="AF19" s="461"/>
      <c r="AG19" s="461"/>
      <c r="AH19" s="461"/>
      <c r="AI19" s="461"/>
      <c r="AJ19" s="461"/>
      <c r="AK19" s="461"/>
      <c r="AL19" s="461"/>
      <c r="AM19" s="461"/>
    </row>
    <row r="20" spans="1:39" x14ac:dyDescent="0.2">
      <c r="A20" s="461"/>
      <c r="B20" s="461"/>
      <c r="C20" s="461"/>
      <c r="D20" s="461"/>
      <c r="E20" s="461"/>
      <c r="F20" s="461"/>
      <c r="G20" s="461"/>
      <c r="H20" s="461"/>
      <c r="I20" s="461"/>
      <c r="J20" s="461"/>
      <c r="K20" s="461"/>
      <c r="L20" s="461"/>
      <c r="M20" s="461"/>
      <c r="N20" s="461"/>
      <c r="O20" s="461"/>
      <c r="P20" s="461"/>
      <c r="Q20" s="461"/>
      <c r="R20" s="461"/>
      <c r="S20" s="461"/>
      <c r="T20" s="461"/>
      <c r="U20" s="461"/>
      <c r="V20" s="461"/>
      <c r="W20" s="461"/>
      <c r="X20" s="461"/>
      <c r="Y20" s="461"/>
      <c r="Z20" s="461"/>
      <c r="AA20" s="461"/>
      <c r="AB20" s="461"/>
      <c r="AC20" s="461"/>
      <c r="AD20" s="461"/>
      <c r="AE20" s="461"/>
      <c r="AF20" s="461"/>
      <c r="AG20" s="461"/>
      <c r="AH20" s="461"/>
      <c r="AI20" s="461"/>
      <c r="AJ20" s="461"/>
      <c r="AK20" s="461"/>
      <c r="AL20" s="461"/>
      <c r="AM20" s="461"/>
    </row>
  </sheetData>
  <mergeCells count="45">
    <mergeCell ref="A1:AM2"/>
    <mergeCell ref="A5:L5"/>
    <mergeCell ref="M5:AC5"/>
    <mergeCell ref="AD5:AM6"/>
    <mergeCell ref="A6:L6"/>
    <mergeCell ref="M6:AC6"/>
    <mergeCell ref="Q8:Q9"/>
    <mergeCell ref="A7:O7"/>
    <mergeCell ref="P7:AA7"/>
    <mergeCell ref="AB7:AM7"/>
    <mergeCell ref="A8:A9"/>
    <mergeCell ref="B8:E8"/>
    <mergeCell ref="F8:F9"/>
    <mergeCell ref="G8:G9"/>
    <mergeCell ref="H8:H9"/>
    <mergeCell ref="I8:I9"/>
    <mergeCell ref="J8:J9"/>
    <mergeCell ref="K8:L8"/>
    <mergeCell ref="M8:M9"/>
    <mergeCell ref="N8:N9"/>
    <mergeCell ref="O8:O9"/>
    <mergeCell ref="P8:P9"/>
    <mergeCell ref="AC8:AC9"/>
    <mergeCell ref="R8:R9"/>
    <mergeCell ref="S8:S9"/>
    <mergeCell ref="T8:T9"/>
    <mergeCell ref="U8:U9"/>
    <mergeCell ref="V8:V9"/>
    <mergeCell ref="W8:W9"/>
    <mergeCell ref="AJ8:AJ9"/>
    <mergeCell ref="AK8:AK9"/>
    <mergeCell ref="AL8:AL9"/>
    <mergeCell ref="AM8:AM9"/>
    <mergeCell ref="A16:AM20"/>
    <mergeCell ref="AD8:AD9"/>
    <mergeCell ref="AE8:AE9"/>
    <mergeCell ref="AF8:AF9"/>
    <mergeCell ref="AG8:AG9"/>
    <mergeCell ref="AH8:AH9"/>
    <mergeCell ref="AI8:AI9"/>
    <mergeCell ref="X8:X9"/>
    <mergeCell ref="Y8:Y9"/>
    <mergeCell ref="Z8:Z9"/>
    <mergeCell ref="AA8:AA9"/>
    <mergeCell ref="AB8:AB9"/>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&amp;L&amp;"Arial,Normal"&amp;8FR.PS.010&amp;C&amp;"Arial,Normal"&amp;8                                                                                                            &amp;R&amp;"Arial,Normal"&amp;8Versión 04_29/08/2016</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B20"/>
  <sheetViews>
    <sheetView zoomScale="85" zoomScaleNormal="85" zoomScalePageLayoutView="70" workbookViewId="0">
      <selection activeCell="I11" sqref="I11"/>
    </sheetView>
  </sheetViews>
  <sheetFormatPr baseColWidth="10" defaultColWidth="6.7109375" defaultRowHeight="12.75" x14ac:dyDescent="0.2"/>
  <cols>
    <col min="1" max="1" width="3.7109375" style="2" customWidth="1"/>
    <col min="2" max="2" width="5" style="2" customWidth="1"/>
    <col min="3" max="5" width="4.7109375" style="2" customWidth="1"/>
    <col min="6" max="6" width="12.7109375" style="2" customWidth="1"/>
    <col min="7" max="7" width="14.28515625" style="2" customWidth="1"/>
    <col min="8" max="8" width="19.5703125" style="2" customWidth="1"/>
    <col min="9" max="9" width="13.7109375" style="2" customWidth="1"/>
    <col min="10" max="11" width="6.140625" style="2" customWidth="1"/>
    <col min="12" max="12" width="7.7109375" style="2" customWidth="1"/>
    <col min="13" max="13" width="9.5703125" style="2" customWidth="1"/>
    <col min="14" max="14" width="21.42578125" style="2" customWidth="1"/>
    <col min="15" max="15" width="15.42578125" style="2" customWidth="1"/>
    <col min="16" max="27" width="6.7109375" style="2"/>
    <col min="28" max="28" width="9.7109375" style="2" customWidth="1"/>
    <col min="29" max="40" width="6.7109375" style="2"/>
    <col min="41" max="54" width="6.7109375" style="1"/>
    <col min="55" max="16384" width="6.7109375" style="2"/>
  </cols>
  <sheetData>
    <row r="1" spans="1:54" ht="12.75" customHeight="1" x14ac:dyDescent="0.2">
      <c r="A1" s="289" t="s">
        <v>0</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0"/>
      <c r="AN1" s="291"/>
    </row>
    <row r="2" spans="1:54" x14ac:dyDescent="0.2">
      <c r="A2" s="292"/>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4"/>
    </row>
    <row r="3" spans="1:54" x14ac:dyDescent="0.2">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5"/>
    </row>
    <row r="4" spans="1:54" ht="13.5" thickBot="1" x14ac:dyDescent="0.25">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4"/>
      <c r="AF4" s="4"/>
      <c r="AG4" s="4"/>
      <c r="AH4" s="4"/>
      <c r="AI4" s="4"/>
      <c r="AJ4" s="4"/>
      <c r="AK4" s="4"/>
      <c r="AL4" s="4"/>
      <c r="AM4" s="4"/>
      <c r="AN4" s="5"/>
    </row>
    <row r="5" spans="1:54" ht="12.75" customHeight="1" x14ac:dyDescent="0.2">
      <c r="A5" s="295" t="s">
        <v>146</v>
      </c>
      <c r="B5" s="295"/>
      <c r="C5" s="295"/>
      <c r="D5" s="295"/>
      <c r="E5" s="295"/>
      <c r="F5" s="295"/>
      <c r="G5" s="295"/>
      <c r="H5" s="295"/>
      <c r="I5" s="295"/>
      <c r="J5" s="295"/>
      <c r="K5" s="295"/>
      <c r="L5" s="295"/>
      <c r="M5" s="295" t="s">
        <v>147</v>
      </c>
      <c r="N5" s="295"/>
      <c r="O5" s="295"/>
      <c r="P5" s="295"/>
      <c r="Q5" s="295"/>
      <c r="R5" s="295"/>
      <c r="S5" s="295"/>
      <c r="T5" s="295"/>
      <c r="U5" s="295"/>
      <c r="V5" s="295"/>
      <c r="W5" s="295"/>
      <c r="X5" s="295"/>
      <c r="Y5" s="295"/>
      <c r="Z5" s="295"/>
      <c r="AA5" s="295"/>
      <c r="AB5" s="295"/>
      <c r="AC5" s="295"/>
      <c r="AD5" s="295"/>
      <c r="AE5" s="303" t="s">
        <v>148</v>
      </c>
      <c r="AF5" s="303"/>
      <c r="AG5" s="303"/>
      <c r="AH5" s="303"/>
      <c r="AI5" s="303"/>
      <c r="AJ5" s="303"/>
      <c r="AK5" s="303"/>
      <c r="AL5" s="303"/>
      <c r="AM5" s="303"/>
      <c r="AN5" s="303"/>
    </row>
    <row r="6" spans="1:54" ht="12.75" customHeight="1" x14ac:dyDescent="0.2">
      <c r="A6" s="300" t="s">
        <v>149</v>
      </c>
      <c r="B6" s="301"/>
      <c r="C6" s="301"/>
      <c r="D6" s="301"/>
      <c r="E6" s="301"/>
      <c r="F6" s="301"/>
      <c r="G6" s="301"/>
      <c r="H6" s="301"/>
      <c r="I6" s="301"/>
      <c r="J6" s="301"/>
      <c r="K6" s="301"/>
      <c r="L6" s="302"/>
      <c r="M6" s="303" t="s">
        <v>150</v>
      </c>
      <c r="N6" s="303"/>
      <c r="O6" s="303"/>
      <c r="P6" s="303"/>
      <c r="Q6" s="303"/>
      <c r="R6" s="303"/>
      <c r="S6" s="303"/>
      <c r="T6" s="303"/>
      <c r="U6" s="303"/>
      <c r="V6" s="303"/>
      <c r="W6" s="303"/>
      <c r="X6" s="303"/>
      <c r="Y6" s="303"/>
      <c r="Z6" s="303"/>
      <c r="AA6" s="303"/>
      <c r="AB6" s="303"/>
      <c r="AC6" s="303"/>
      <c r="AD6" s="303"/>
      <c r="AE6" s="303"/>
      <c r="AF6" s="303"/>
      <c r="AG6" s="303"/>
      <c r="AH6" s="303"/>
      <c r="AI6" s="303"/>
      <c r="AJ6" s="303"/>
      <c r="AK6" s="303"/>
      <c r="AL6" s="303"/>
      <c r="AM6" s="303"/>
      <c r="AN6" s="303"/>
    </row>
    <row r="7" spans="1:54" ht="12.75" customHeight="1" x14ac:dyDescent="0.2">
      <c r="A7" s="287" t="s">
        <v>6</v>
      </c>
      <c r="B7" s="287"/>
      <c r="C7" s="287"/>
      <c r="D7" s="287"/>
      <c r="E7" s="287"/>
      <c r="F7" s="287"/>
      <c r="G7" s="287"/>
      <c r="H7" s="287"/>
      <c r="I7" s="287"/>
      <c r="J7" s="287"/>
      <c r="K7" s="287"/>
      <c r="L7" s="287"/>
      <c r="M7" s="287"/>
      <c r="N7" s="287"/>
      <c r="O7" s="287"/>
      <c r="P7" s="317" t="s">
        <v>7</v>
      </c>
      <c r="Q7" s="317"/>
      <c r="R7" s="317"/>
      <c r="S7" s="317"/>
      <c r="T7" s="317"/>
      <c r="U7" s="317"/>
      <c r="V7" s="317"/>
      <c r="W7" s="317"/>
      <c r="X7" s="317"/>
      <c r="Y7" s="317"/>
      <c r="Z7" s="317"/>
      <c r="AA7" s="317"/>
      <c r="AB7" s="318" t="s">
        <v>8</v>
      </c>
      <c r="AC7" s="319"/>
      <c r="AD7" s="319"/>
      <c r="AE7" s="319"/>
      <c r="AF7" s="319"/>
      <c r="AG7" s="319"/>
      <c r="AH7" s="319"/>
      <c r="AI7" s="319"/>
      <c r="AJ7" s="319"/>
      <c r="AK7" s="319"/>
      <c r="AL7" s="319"/>
      <c r="AM7" s="319"/>
      <c r="AN7" s="320"/>
    </row>
    <row r="8" spans="1:54" ht="27" customHeight="1" x14ac:dyDescent="0.2">
      <c r="A8" s="287" t="s">
        <v>9</v>
      </c>
      <c r="B8" s="321" t="s">
        <v>10</v>
      </c>
      <c r="C8" s="321"/>
      <c r="D8" s="321"/>
      <c r="E8" s="321"/>
      <c r="F8" s="287" t="s">
        <v>11</v>
      </c>
      <c r="G8" s="287" t="s">
        <v>12</v>
      </c>
      <c r="H8" s="287" t="s">
        <v>13</v>
      </c>
      <c r="I8" s="287" t="s">
        <v>14</v>
      </c>
      <c r="J8" s="287" t="s">
        <v>15</v>
      </c>
      <c r="K8" s="287" t="s">
        <v>16</v>
      </c>
      <c r="L8" s="287"/>
      <c r="M8" s="287" t="s">
        <v>17</v>
      </c>
      <c r="N8" s="287" t="s">
        <v>18</v>
      </c>
      <c r="O8" s="287" t="s">
        <v>19</v>
      </c>
      <c r="P8" s="326" t="s">
        <v>20</v>
      </c>
      <c r="Q8" s="326" t="s">
        <v>21</v>
      </c>
      <c r="R8" s="326" t="s">
        <v>22</v>
      </c>
      <c r="S8" s="326" t="s">
        <v>23</v>
      </c>
      <c r="T8" s="326" t="s">
        <v>24</v>
      </c>
      <c r="U8" s="326" t="s">
        <v>25</v>
      </c>
      <c r="V8" s="326" t="s">
        <v>26</v>
      </c>
      <c r="W8" s="326" t="s">
        <v>27</v>
      </c>
      <c r="X8" s="326" t="s">
        <v>28</v>
      </c>
      <c r="Y8" s="326" t="s">
        <v>29</v>
      </c>
      <c r="Z8" s="326" t="s">
        <v>30</v>
      </c>
      <c r="AA8" s="326" t="s">
        <v>31</v>
      </c>
      <c r="AB8" s="315" t="s">
        <v>151</v>
      </c>
      <c r="AC8" s="336" t="s">
        <v>20</v>
      </c>
      <c r="AD8" s="336" t="s">
        <v>21</v>
      </c>
      <c r="AE8" s="336" t="s">
        <v>22</v>
      </c>
      <c r="AF8" s="336" t="s">
        <v>23</v>
      </c>
      <c r="AG8" s="336" t="s">
        <v>24</v>
      </c>
      <c r="AH8" s="336" t="s">
        <v>25</v>
      </c>
      <c r="AI8" s="336" t="s">
        <v>26</v>
      </c>
      <c r="AJ8" s="336" t="s">
        <v>27</v>
      </c>
      <c r="AK8" s="336" t="s">
        <v>28</v>
      </c>
      <c r="AL8" s="336" t="s">
        <v>29</v>
      </c>
      <c r="AM8" s="336" t="s">
        <v>30</v>
      </c>
      <c r="AN8" s="336" t="s">
        <v>31</v>
      </c>
    </row>
    <row r="9" spans="1:54" ht="22.5" customHeight="1" x14ac:dyDescent="0.2">
      <c r="A9" s="287"/>
      <c r="B9" s="26">
        <v>1</v>
      </c>
      <c r="C9" s="26">
        <v>2</v>
      </c>
      <c r="D9" s="26">
        <v>3</v>
      </c>
      <c r="E9" s="26">
        <v>4</v>
      </c>
      <c r="F9" s="287"/>
      <c r="G9" s="287"/>
      <c r="H9" s="287"/>
      <c r="I9" s="287"/>
      <c r="J9" s="287"/>
      <c r="K9" s="26" t="s">
        <v>32</v>
      </c>
      <c r="L9" s="26" t="s">
        <v>33</v>
      </c>
      <c r="M9" s="287"/>
      <c r="N9" s="287"/>
      <c r="O9" s="287"/>
      <c r="P9" s="326"/>
      <c r="Q9" s="326"/>
      <c r="R9" s="326"/>
      <c r="S9" s="326"/>
      <c r="T9" s="326"/>
      <c r="U9" s="326"/>
      <c r="V9" s="326"/>
      <c r="W9" s="326"/>
      <c r="X9" s="326"/>
      <c r="Y9" s="326"/>
      <c r="Z9" s="326"/>
      <c r="AA9" s="326"/>
      <c r="AB9" s="316"/>
      <c r="AC9" s="336"/>
      <c r="AD9" s="336"/>
      <c r="AE9" s="336"/>
      <c r="AF9" s="336"/>
      <c r="AG9" s="336"/>
      <c r="AH9" s="336"/>
      <c r="AI9" s="336"/>
      <c r="AJ9" s="336"/>
      <c r="AK9" s="336"/>
      <c r="AL9" s="336"/>
      <c r="AM9" s="336"/>
      <c r="AN9" s="336"/>
    </row>
    <row r="10" spans="1:54" ht="101.25" customHeight="1" x14ac:dyDescent="0.2">
      <c r="A10" s="43"/>
      <c r="B10" s="19" t="s">
        <v>152</v>
      </c>
      <c r="C10" s="91"/>
      <c r="D10" s="91"/>
      <c r="E10" s="19"/>
      <c r="F10" s="92" t="s">
        <v>153</v>
      </c>
      <c r="G10" s="93" t="s">
        <v>154</v>
      </c>
      <c r="H10" s="93" t="s">
        <v>155</v>
      </c>
      <c r="I10" s="19" t="s">
        <v>68</v>
      </c>
      <c r="J10" s="20">
        <v>1</v>
      </c>
      <c r="K10" s="94">
        <v>0.45</v>
      </c>
      <c r="L10" s="20">
        <v>0.8</v>
      </c>
      <c r="M10" s="19" t="s">
        <v>39</v>
      </c>
      <c r="N10" s="19" t="s">
        <v>156</v>
      </c>
      <c r="O10" s="19" t="s">
        <v>157</v>
      </c>
      <c r="P10" s="20">
        <f>136/181</f>
        <v>0.75138121546961323</v>
      </c>
      <c r="Q10" s="20">
        <f>160/263</f>
        <v>0.60836501901140683</v>
      </c>
      <c r="R10" s="20">
        <f>147/299</f>
        <v>0.49163879598662208</v>
      </c>
      <c r="S10" s="95">
        <f>115/302</f>
        <v>0.38079470198675497</v>
      </c>
      <c r="T10" s="95">
        <f>105/264</f>
        <v>0.39772727272727271</v>
      </c>
      <c r="U10" s="95">
        <f>139/199</f>
        <v>0.69849246231155782</v>
      </c>
      <c r="V10" s="95">
        <f>122/206</f>
        <v>0.59223300970873782</v>
      </c>
      <c r="W10" s="95">
        <f>104/279</f>
        <v>0.37275985663082439</v>
      </c>
      <c r="X10" s="95">
        <f>45/163</f>
        <v>0.27607361963190186</v>
      </c>
      <c r="Y10" s="95">
        <f>38/240</f>
        <v>0.15833333333333333</v>
      </c>
      <c r="Z10" s="95">
        <v>0.28000000000000003</v>
      </c>
      <c r="AA10" s="95">
        <v>0.11</v>
      </c>
      <c r="AB10" s="96"/>
      <c r="AC10" s="95" t="s">
        <v>158</v>
      </c>
      <c r="AD10" s="95" t="s">
        <v>159</v>
      </c>
      <c r="AE10" s="95" t="s">
        <v>159</v>
      </c>
      <c r="AF10" s="95" t="s">
        <v>159</v>
      </c>
      <c r="AG10" s="95" t="s">
        <v>158</v>
      </c>
      <c r="AH10" s="95" t="s">
        <v>160</v>
      </c>
      <c r="AI10" s="95" t="s">
        <v>159</v>
      </c>
      <c r="AJ10" s="95" t="s">
        <v>159</v>
      </c>
      <c r="AK10" s="95" t="s">
        <v>159</v>
      </c>
      <c r="AL10" s="95" t="s">
        <v>159</v>
      </c>
      <c r="AM10" s="95" t="s">
        <v>160</v>
      </c>
      <c r="AN10" s="95" t="s">
        <v>159</v>
      </c>
    </row>
    <row r="11" spans="1:54" ht="101.25" customHeight="1" x14ac:dyDescent="0.2">
      <c r="A11" s="43"/>
      <c r="B11" s="19"/>
      <c r="C11" s="91"/>
      <c r="D11" s="91"/>
      <c r="E11" s="19" t="s">
        <v>152</v>
      </c>
      <c r="F11" s="97" t="s">
        <v>161</v>
      </c>
      <c r="G11" s="19" t="s">
        <v>162</v>
      </c>
      <c r="H11" s="19" t="s">
        <v>163</v>
      </c>
      <c r="I11" s="43" t="s">
        <v>105</v>
      </c>
      <c r="J11" s="20">
        <v>1</v>
      </c>
      <c r="K11" s="94">
        <v>0.45</v>
      </c>
      <c r="L11" s="20">
        <v>0.8</v>
      </c>
      <c r="M11" s="19" t="s">
        <v>39</v>
      </c>
      <c r="N11" s="43" t="s">
        <v>164</v>
      </c>
      <c r="O11" s="19" t="s">
        <v>157</v>
      </c>
      <c r="P11" s="20">
        <v>1</v>
      </c>
      <c r="Q11" s="20" t="s">
        <v>63</v>
      </c>
      <c r="R11" s="20" t="s">
        <v>63</v>
      </c>
      <c r="S11" s="20" t="s">
        <v>63</v>
      </c>
      <c r="T11" s="20" t="s">
        <v>63</v>
      </c>
      <c r="U11" s="20" t="s">
        <v>63</v>
      </c>
      <c r="V11" s="95">
        <v>1</v>
      </c>
      <c r="W11" s="20" t="s">
        <v>63</v>
      </c>
      <c r="X11" s="20" t="s">
        <v>63</v>
      </c>
      <c r="Y11" s="20" t="s">
        <v>63</v>
      </c>
      <c r="Z11" s="20" t="s">
        <v>63</v>
      </c>
      <c r="AA11" s="20" t="s">
        <v>63</v>
      </c>
      <c r="AB11" s="96"/>
      <c r="AC11" s="95" t="s">
        <v>165</v>
      </c>
      <c r="AD11" s="20" t="s">
        <v>63</v>
      </c>
      <c r="AE11" s="20" t="s">
        <v>63</v>
      </c>
      <c r="AF11" s="20" t="s">
        <v>63</v>
      </c>
      <c r="AG11" s="20" t="s">
        <v>63</v>
      </c>
      <c r="AH11" s="95"/>
      <c r="AI11" s="95" t="s">
        <v>166</v>
      </c>
      <c r="AJ11" s="20" t="s">
        <v>63</v>
      </c>
      <c r="AK11" s="20" t="s">
        <v>63</v>
      </c>
      <c r="AL11" s="20" t="s">
        <v>63</v>
      </c>
      <c r="AM11" s="20" t="s">
        <v>63</v>
      </c>
      <c r="AN11" s="95"/>
    </row>
    <row r="12" spans="1:54" s="23" customFormat="1" ht="12.75" customHeight="1" x14ac:dyDescent="0.2">
      <c r="A12" s="283" t="s">
        <v>49</v>
      </c>
      <c r="B12" s="283"/>
      <c r="C12" s="283"/>
      <c r="D12" s="283"/>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1"/>
      <c r="AP12" s="1"/>
      <c r="AR12" s="1"/>
      <c r="AS12" s="1"/>
      <c r="AT12" s="1"/>
      <c r="AU12" s="1"/>
      <c r="AV12" s="1"/>
      <c r="AW12" s="1"/>
      <c r="AX12" s="1"/>
      <c r="AY12" s="1"/>
      <c r="AZ12" s="1"/>
      <c r="BA12" s="1"/>
      <c r="BB12" s="1"/>
    </row>
    <row r="13" spans="1:54" s="1" customFormat="1" x14ac:dyDescent="0.2">
      <c r="A13" s="462" t="s">
        <v>167</v>
      </c>
      <c r="B13" s="462"/>
      <c r="C13" s="462"/>
      <c r="D13" s="462"/>
      <c r="E13" s="462"/>
      <c r="F13" s="462"/>
      <c r="G13" s="462"/>
      <c r="H13" s="462"/>
      <c r="I13" s="462"/>
      <c r="J13" s="462"/>
      <c r="K13" s="462"/>
      <c r="L13" s="462"/>
      <c r="M13" s="462"/>
      <c r="N13" s="462"/>
      <c r="O13" s="462"/>
      <c r="P13" s="462"/>
      <c r="Q13" s="462"/>
      <c r="R13" s="462"/>
      <c r="S13" s="462"/>
      <c r="T13" s="462"/>
      <c r="U13" s="462"/>
      <c r="V13" s="462"/>
      <c r="W13" s="462"/>
      <c r="X13" s="462"/>
      <c r="Y13" s="462"/>
      <c r="Z13" s="462"/>
      <c r="AA13" s="462"/>
      <c r="AB13" s="462"/>
      <c r="AC13" s="462"/>
      <c r="AD13" s="462"/>
      <c r="AE13" s="462"/>
      <c r="AF13" s="462"/>
      <c r="AG13" s="462"/>
      <c r="AH13" s="462"/>
      <c r="AI13" s="462"/>
      <c r="AJ13" s="462"/>
      <c r="AK13" s="462"/>
      <c r="AL13" s="462"/>
      <c r="AM13" s="462"/>
      <c r="AN13" s="462"/>
    </row>
    <row r="14" spans="1:54" s="1" customFormat="1" x14ac:dyDescent="0.2">
      <c r="A14" s="462"/>
      <c r="B14" s="462"/>
      <c r="C14" s="462"/>
      <c r="D14" s="462"/>
      <c r="E14" s="462"/>
      <c r="F14" s="462"/>
      <c r="G14" s="462"/>
      <c r="H14" s="462"/>
      <c r="I14" s="462"/>
      <c r="J14" s="462"/>
      <c r="K14" s="462"/>
      <c r="L14" s="462"/>
      <c r="M14" s="462"/>
      <c r="N14" s="462"/>
      <c r="O14" s="462"/>
      <c r="P14" s="462"/>
      <c r="Q14" s="462"/>
      <c r="R14" s="462"/>
      <c r="S14" s="462"/>
      <c r="T14" s="462"/>
      <c r="U14" s="462"/>
      <c r="V14" s="462"/>
      <c r="W14" s="462"/>
      <c r="X14" s="462"/>
      <c r="Y14" s="462"/>
      <c r="Z14" s="462"/>
      <c r="AA14" s="462"/>
      <c r="AB14" s="462"/>
      <c r="AC14" s="462"/>
      <c r="AD14" s="462"/>
      <c r="AE14" s="462"/>
      <c r="AF14" s="462"/>
      <c r="AG14" s="462"/>
      <c r="AH14" s="462"/>
      <c r="AI14" s="462"/>
      <c r="AJ14" s="462"/>
      <c r="AK14" s="462"/>
      <c r="AL14" s="462"/>
      <c r="AM14" s="462"/>
      <c r="AN14" s="462"/>
    </row>
    <row r="15" spans="1:54" s="1" customFormat="1" x14ac:dyDescent="0.2">
      <c r="A15" s="462"/>
      <c r="B15" s="462"/>
      <c r="C15" s="462"/>
      <c r="D15" s="462"/>
      <c r="E15" s="462"/>
      <c r="F15" s="462"/>
      <c r="G15" s="462"/>
      <c r="H15" s="462"/>
      <c r="I15" s="462"/>
      <c r="J15" s="462"/>
      <c r="K15" s="462"/>
      <c r="L15" s="462"/>
      <c r="M15" s="462"/>
      <c r="N15" s="462"/>
      <c r="O15" s="462"/>
      <c r="P15" s="462"/>
      <c r="Q15" s="462"/>
      <c r="R15" s="462"/>
      <c r="S15" s="462"/>
      <c r="T15" s="462"/>
      <c r="U15" s="462"/>
      <c r="V15" s="462"/>
      <c r="W15" s="462"/>
      <c r="X15" s="462"/>
      <c r="Y15" s="462"/>
      <c r="Z15" s="462"/>
      <c r="AA15" s="462"/>
      <c r="AB15" s="462"/>
      <c r="AC15" s="462"/>
      <c r="AD15" s="462"/>
      <c r="AE15" s="462"/>
      <c r="AF15" s="462"/>
      <c r="AG15" s="462"/>
      <c r="AH15" s="462"/>
      <c r="AI15" s="462"/>
      <c r="AJ15" s="462"/>
      <c r="AK15" s="462"/>
      <c r="AL15" s="462"/>
      <c r="AM15" s="462"/>
      <c r="AN15" s="462"/>
    </row>
    <row r="16" spans="1:54" s="1" customFormat="1" x14ac:dyDescent="0.2">
      <c r="A16" s="462"/>
      <c r="B16" s="462"/>
      <c r="C16" s="462"/>
      <c r="D16" s="462"/>
      <c r="E16" s="462"/>
      <c r="F16" s="462"/>
      <c r="G16" s="462"/>
      <c r="H16" s="462"/>
      <c r="I16" s="462"/>
      <c r="J16" s="462"/>
      <c r="K16" s="462"/>
      <c r="L16" s="462"/>
      <c r="M16" s="462"/>
      <c r="N16" s="462"/>
      <c r="O16" s="462"/>
      <c r="P16" s="462"/>
      <c r="Q16" s="462"/>
      <c r="R16" s="462"/>
      <c r="S16" s="462"/>
      <c r="T16" s="462"/>
      <c r="U16" s="462"/>
      <c r="V16" s="462"/>
      <c r="W16" s="462"/>
      <c r="X16" s="462"/>
      <c r="Y16" s="462"/>
      <c r="Z16" s="462"/>
      <c r="AA16" s="462"/>
      <c r="AB16" s="462"/>
      <c r="AC16" s="462"/>
      <c r="AD16" s="462"/>
      <c r="AE16" s="462"/>
      <c r="AF16" s="462"/>
      <c r="AG16" s="462"/>
      <c r="AH16" s="462"/>
      <c r="AI16" s="462"/>
      <c r="AJ16" s="462"/>
      <c r="AK16" s="462"/>
      <c r="AL16" s="462"/>
      <c r="AM16" s="462"/>
      <c r="AN16" s="462"/>
    </row>
    <row r="17" spans="1:54" s="1" customFormat="1" ht="18.75" customHeight="1" x14ac:dyDescent="0.2">
      <c r="A17" s="462"/>
      <c r="B17" s="462"/>
      <c r="C17" s="462"/>
      <c r="D17" s="462"/>
      <c r="E17" s="462"/>
      <c r="F17" s="462"/>
      <c r="G17" s="462"/>
      <c r="H17" s="462"/>
      <c r="I17" s="462"/>
      <c r="J17" s="462"/>
      <c r="K17" s="462"/>
      <c r="L17" s="462"/>
      <c r="M17" s="462"/>
      <c r="N17" s="462"/>
      <c r="O17" s="462"/>
      <c r="P17" s="462"/>
      <c r="Q17" s="462"/>
      <c r="R17" s="462"/>
      <c r="S17" s="462"/>
      <c r="T17" s="462"/>
      <c r="U17" s="462"/>
      <c r="V17" s="462"/>
      <c r="W17" s="462"/>
      <c r="X17" s="462"/>
      <c r="Y17" s="462"/>
      <c r="Z17" s="462"/>
      <c r="AA17" s="462"/>
      <c r="AB17" s="462"/>
      <c r="AC17" s="462"/>
      <c r="AD17" s="462"/>
      <c r="AE17" s="462"/>
      <c r="AF17" s="462"/>
      <c r="AG17" s="462"/>
      <c r="AH17" s="462"/>
      <c r="AI17" s="462"/>
      <c r="AJ17" s="462"/>
      <c r="AK17" s="462"/>
      <c r="AL17" s="462"/>
      <c r="AM17" s="462"/>
      <c r="AN17" s="462"/>
    </row>
    <row r="18" spans="1:54" s="1" customFormat="1" ht="18.75" customHeight="1" x14ac:dyDescent="0.2">
      <c r="A18" s="462"/>
      <c r="B18" s="462"/>
      <c r="C18" s="462"/>
      <c r="D18" s="462"/>
      <c r="E18" s="462"/>
      <c r="F18" s="462"/>
      <c r="G18" s="462"/>
      <c r="H18" s="462"/>
      <c r="I18" s="462"/>
      <c r="J18" s="462"/>
      <c r="K18" s="462"/>
      <c r="L18" s="462"/>
      <c r="M18" s="462"/>
      <c r="N18" s="462"/>
      <c r="O18" s="462"/>
      <c r="P18" s="462"/>
      <c r="Q18" s="462"/>
      <c r="R18" s="462"/>
      <c r="S18" s="462"/>
      <c r="T18" s="462"/>
      <c r="U18" s="462"/>
      <c r="V18" s="462"/>
      <c r="W18" s="462"/>
      <c r="X18" s="462"/>
      <c r="Y18" s="462"/>
      <c r="Z18" s="462"/>
      <c r="AA18" s="462"/>
      <c r="AB18" s="462"/>
      <c r="AC18" s="462"/>
      <c r="AD18" s="462"/>
      <c r="AE18" s="462"/>
      <c r="AF18" s="462"/>
      <c r="AG18" s="462"/>
      <c r="AH18" s="462"/>
      <c r="AI18" s="462"/>
      <c r="AJ18" s="462"/>
      <c r="AK18" s="462"/>
      <c r="AL18" s="462"/>
      <c r="AM18" s="462"/>
      <c r="AN18" s="462"/>
    </row>
    <row r="19" spans="1:54" s="89" customFormat="1" ht="24" customHeight="1" x14ac:dyDescent="0.2">
      <c r="A19" s="462"/>
      <c r="B19" s="462"/>
      <c r="C19" s="462"/>
      <c r="D19" s="462"/>
      <c r="E19" s="462"/>
      <c r="F19" s="462"/>
      <c r="G19" s="462"/>
      <c r="H19" s="462"/>
      <c r="I19" s="462"/>
      <c r="J19" s="462"/>
      <c r="K19" s="462"/>
      <c r="L19" s="462"/>
      <c r="M19" s="462"/>
      <c r="N19" s="462"/>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2"/>
      <c r="AL19" s="462"/>
      <c r="AM19" s="462"/>
      <c r="AN19" s="462"/>
      <c r="AO19" s="1"/>
      <c r="AP19" s="1"/>
      <c r="AQ19" s="1"/>
      <c r="AR19" s="1"/>
      <c r="AS19" s="1"/>
      <c r="AT19" s="1"/>
      <c r="AU19" s="1"/>
      <c r="AV19" s="1"/>
      <c r="AW19" s="1"/>
      <c r="AX19" s="1"/>
      <c r="AY19" s="1"/>
      <c r="AZ19" s="1"/>
      <c r="BA19" s="1"/>
      <c r="BB19" s="1"/>
    </row>
    <row r="20" spans="1:54" ht="27" customHeight="1" x14ac:dyDescent="0.2">
      <c r="A20" s="462"/>
      <c r="B20" s="462"/>
      <c r="C20" s="462"/>
      <c r="D20" s="462"/>
      <c r="E20" s="462"/>
      <c r="F20" s="462"/>
      <c r="G20" s="462"/>
      <c r="H20" s="462"/>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2"/>
      <c r="AL20" s="462"/>
      <c r="AM20" s="462"/>
      <c r="AN20" s="462"/>
    </row>
  </sheetData>
  <mergeCells count="47">
    <mergeCell ref="A1:AN2"/>
    <mergeCell ref="A5:L5"/>
    <mergeCell ref="M5:AD5"/>
    <mergeCell ref="AE5:AN6"/>
    <mergeCell ref="A6:L6"/>
    <mergeCell ref="M6:AD6"/>
    <mergeCell ref="Q8:Q9"/>
    <mergeCell ref="A7:O7"/>
    <mergeCell ref="P7:AA7"/>
    <mergeCell ref="AB7:AN7"/>
    <mergeCell ref="A8:A9"/>
    <mergeCell ref="B8:E8"/>
    <mergeCell ref="F8:F9"/>
    <mergeCell ref="G8:G9"/>
    <mergeCell ref="H8:H9"/>
    <mergeCell ref="I8:I9"/>
    <mergeCell ref="J8:J9"/>
    <mergeCell ref="K8:L8"/>
    <mergeCell ref="M8:M9"/>
    <mergeCell ref="N8:N9"/>
    <mergeCell ref="O8:O9"/>
    <mergeCell ref="P8:P9"/>
    <mergeCell ref="AA8:AA9"/>
    <mergeCell ref="AB8:AB9"/>
    <mergeCell ref="AC8:AC9"/>
    <mergeCell ref="R8:R9"/>
    <mergeCell ref="S8:S9"/>
    <mergeCell ref="T8:T9"/>
    <mergeCell ref="U8:U9"/>
    <mergeCell ref="V8:V9"/>
    <mergeCell ref="W8:W9"/>
    <mergeCell ref="A13:AN20"/>
    <mergeCell ref="AJ8:AJ9"/>
    <mergeCell ref="AK8:AK9"/>
    <mergeCell ref="AL8:AL9"/>
    <mergeCell ref="AM8:AM9"/>
    <mergeCell ref="AN8:AN9"/>
    <mergeCell ref="A12:AN12"/>
    <mergeCell ref="AD8:AD9"/>
    <mergeCell ref="AE8:AE9"/>
    <mergeCell ref="AF8:AF9"/>
    <mergeCell ref="AG8:AG9"/>
    <mergeCell ref="AH8:AH9"/>
    <mergeCell ref="AI8:AI9"/>
    <mergeCell ref="X8:X9"/>
    <mergeCell ref="Y8:Y9"/>
    <mergeCell ref="Z8:Z9"/>
  </mergeCells>
  <printOptions horizontalCentered="1" verticalCentered="1"/>
  <pageMargins left="0.23622047244094491" right="0.23622047244094491" top="0.74803149606299213" bottom="0.74803149606299213" header="0.31496062992125984" footer="0.31496062992125984"/>
  <pageSetup scale="41" fitToHeight="0" orientation="landscape" horizontalDpi="300" verticalDpi="300" r:id="rId1"/>
  <headerFooter>
    <oddFooter xml:space="preserve">&amp;L&amp;"Arial,Normal"&amp;8FR.PS.008&amp;C&amp;"Arial,Normal"&amp;8                                                                                                            &amp;R&amp;"Arial,Normal"&amp;8Versión 05_30/08/2017                                                       </oddFooter>
  </headerFooter>
  <colBreaks count="1" manualBreakCount="1">
    <brk id="41" max="1048575" man="1"/>
  </col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19"/>
  <sheetViews>
    <sheetView zoomScale="85" zoomScaleNormal="85" workbookViewId="0">
      <selection activeCell="M22" sqref="M22"/>
    </sheetView>
  </sheetViews>
  <sheetFormatPr baseColWidth="10" defaultColWidth="6.7109375" defaultRowHeight="12.75" x14ac:dyDescent="0.2"/>
  <cols>
    <col min="1" max="1" width="3.7109375" style="2" customWidth="1"/>
    <col min="2" max="2" width="5" style="2" customWidth="1"/>
    <col min="3" max="5" width="4.7109375" style="2" customWidth="1"/>
    <col min="6" max="6" width="16.7109375" style="2" bestFit="1" customWidth="1"/>
    <col min="7" max="7" width="13" style="2" bestFit="1" customWidth="1"/>
    <col min="8" max="8" width="20" style="2" bestFit="1" customWidth="1"/>
    <col min="9" max="9" width="20.42578125" style="2" bestFit="1" customWidth="1"/>
    <col min="10" max="10" width="8.42578125" style="2" bestFit="1" customWidth="1"/>
    <col min="11" max="11" width="6.140625" style="2" customWidth="1"/>
    <col min="12" max="12" width="7.7109375" style="2" customWidth="1"/>
    <col min="13" max="13" width="14.42578125" style="2" bestFit="1" customWidth="1"/>
    <col min="14" max="14" width="21.42578125" style="2" customWidth="1"/>
    <col min="15" max="15" width="23.140625" style="2" bestFit="1" customWidth="1"/>
    <col min="16" max="39" width="6.7109375" style="2"/>
    <col min="40" max="53" width="6.7109375" style="1"/>
    <col min="54" max="16384" width="6.7109375" style="2"/>
  </cols>
  <sheetData>
    <row r="1" spans="1:53" ht="12.75" customHeight="1" x14ac:dyDescent="0.2">
      <c r="A1" s="289" t="s">
        <v>0</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1"/>
    </row>
    <row r="2" spans="1:53" x14ac:dyDescent="0.2">
      <c r="A2" s="292"/>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4"/>
    </row>
    <row r="3" spans="1:53" x14ac:dyDescent="0.2">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5"/>
    </row>
    <row r="4" spans="1:53" ht="13.5" thickBot="1" x14ac:dyDescent="0.25">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8"/>
    </row>
    <row r="5" spans="1:53" ht="12.75" customHeight="1" x14ac:dyDescent="0.2">
      <c r="A5" s="295" t="s">
        <v>1</v>
      </c>
      <c r="B5" s="295"/>
      <c r="C5" s="295"/>
      <c r="D5" s="295"/>
      <c r="E5" s="295"/>
      <c r="F5" s="295"/>
      <c r="G5" s="295"/>
      <c r="H5" s="295"/>
      <c r="I5" s="295"/>
      <c r="J5" s="295"/>
      <c r="K5" s="295"/>
      <c r="L5" s="295"/>
      <c r="M5" s="295" t="s">
        <v>640</v>
      </c>
      <c r="N5" s="295"/>
      <c r="O5" s="295"/>
      <c r="P5" s="295"/>
      <c r="Q5" s="295"/>
      <c r="R5" s="295"/>
      <c r="S5" s="295"/>
      <c r="T5" s="295"/>
      <c r="U5" s="295"/>
      <c r="V5" s="295"/>
      <c r="W5" s="295"/>
      <c r="X5" s="295"/>
      <c r="Y5" s="295"/>
      <c r="Z5" s="295"/>
      <c r="AA5" s="295"/>
      <c r="AB5" s="295"/>
      <c r="AC5" s="295"/>
      <c r="AD5" s="296" t="s">
        <v>230</v>
      </c>
      <c r="AE5" s="297"/>
      <c r="AF5" s="297"/>
      <c r="AG5" s="297"/>
      <c r="AH5" s="297"/>
      <c r="AI5" s="297"/>
      <c r="AJ5" s="297"/>
      <c r="AK5" s="297"/>
      <c r="AL5" s="297"/>
      <c r="AM5" s="297"/>
    </row>
    <row r="6" spans="1:53" ht="12.75" customHeight="1" x14ac:dyDescent="0.2">
      <c r="A6" s="300" t="s">
        <v>641</v>
      </c>
      <c r="B6" s="301"/>
      <c r="C6" s="301"/>
      <c r="D6" s="301"/>
      <c r="E6" s="301"/>
      <c r="F6" s="301"/>
      <c r="G6" s="301"/>
      <c r="H6" s="301"/>
      <c r="I6" s="301"/>
      <c r="J6" s="301"/>
      <c r="K6" s="301"/>
      <c r="L6" s="302"/>
      <c r="M6" s="303" t="s">
        <v>642</v>
      </c>
      <c r="N6" s="303"/>
      <c r="O6" s="303"/>
      <c r="P6" s="303"/>
      <c r="Q6" s="303"/>
      <c r="R6" s="303"/>
      <c r="S6" s="303"/>
      <c r="T6" s="303"/>
      <c r="U6" s="303"/>
      <c r="V6" s="303"/>
      <c r="W6" s="303"/>
      <c r="X6" s="303"/>
      <c r="Y6" s="303"/>
      <c r="Z6" s="303"/>
      <c r="AA6" s="303"/>
      <c r="AB6" s="303"/>
      <c r="AC6" s="303"/>
      <c r="AD6" s="298"/>
      <c r="AE6" s="299"/>
      <c r="AF6" s="299"/>
      <c r="AG6" s="299"/>
      <c r="AH6" s="299"/>
      <c r="AI6" s="299"/>
      <c r="AJ6" s="299"/>
      <c r="AK6" s="299"/>
      <c r="AL6" s="299"/>
      <c r="AM6" s="299"/>
    </row>
    <row r="7" spans="1:53" ht="12.75" customHeight="1" x14ac:dyDescent="0.2">
      <c r="A7" s="287" t="s">
        <v>6</v>
      </c>
      <c r="B7" s="287"/>
      <c r="C7" s="287"/>
      <c r="D7" s="287"/>
      <c r="E7" s="287"/>
      <c r="F7" s="287"/>
      <c r="G7" s="287"/>
      <c r="H7" s="287"/>
      <c r="I7" s="287"/>
      <c r="J7" s="287"/>
      <c r="K7" s="287"/>
      <c r="L7" s="287"/>
      <c r="M7" s="287"/>
      <c r="N7" s="287"/>
      <c r="O7" s="287"/>
      <c r="P7" s="317" t="s">
        <v>7</v>
      </c>
      <c r="Q7" s="317"/>
      <c r="R7" s="317"/>
      <c r="S7" s="317"/>
      <c r="T7" s="317"/>
      <c r="U7" s="317"/>
      <c r="V7" s="317"/>
      <c r="W7" s="317"/>
      <c r="X7" s="317"/>
      <c r="Y7" s="317"/>
      <c r="Z7" s="317"/>
      <c r="AA7" s="317"/>
      <c r="AB7" s="353" t="s">
        <v>8</v>
      </c>
      <c r="AC7" s="353"/>
      <c r="AD7" s="353"/>
      <c r="AE7" s="353"/>
      <c r="AF7" s="353"/>
      <c r="AG7" s="353"/>
      <c r="AH7" s="353"/>
      <c r="AI7" s="353"/>
      <c r="AJ7" s="353"/>
      <c r="AK7" s="353"/>
      <c r="AL7" s="353"/>
      <c r="AM7" s="353"/>
    </row>
    <row r="8" spans="1:53" ht="27" customHeight="1" x14ac:dyDescent="0.2">
      <c r="A8" s="287" t="s">
        <v>9</v>
      </c>
      <c r="B8" s="321" t="s">
        <v>10</v>
      </c>
      <c r="C8" s="321"/>
      <c r="D8" s="321"/>
      <c r="E8" s="321"/>
      <c r="F8" s="287" t="s">
        <v>11</v>
      </c>
      <c r="G8" s="287" t="s">
        <v>12</v>
      </c>
      <c r="H8" s="287" t="s">
        <v>13</v>
      </c>
      <c r="I8" s="287" t="s">
        <v>14</v>
      </c>
      <c r="J8" s="287" t="s">
        <v>15</v>
      </c>
      <c r="K8" s="287" t="s">
        <v>16</v>
      </c>
      <c r="L8" s="287"/>
      <c r="M8" s="287" t="s">
        <v>17</v>
      </c>
      <c r="N8" s="287" t="s">
        <v>18</v>
      </c>
      <c r="O8" s="287" t="s">
        <v>19</v>
      </c>
      <c r="P8" s="326" t="s">
        <v>20</v>
      </c>
      <c r="Q8" s="326" t="s">
        <v>21</v>
      </c>
      <c r="R8" s="326" t="s">
        <v>22</v>
      </c>
      <c r="S8" s="326" t="s">
        <v>23</v>
      </c>
      <c r="T8" s="326" t="s">
        <v>24</v>
      </c>
      <c r="U8" s="326" t="s">
        <v>25</v>
      </c>
      <c r="V8" s="326" t="s">
        <v>26</v>
      </c>
      <c r="W8" s="326" t="s">
        <v>27</v>
      </c>
      <c r="X8" s="326" t="s">
        <v>28</v>
      </c>
      <c r="Y8" s="326" t="s">
        <v>29</v>
      </c>
      <c r="Z8" s="326" t="s">
        <v>30</v>
      </c>
      <c r="AA8" s="326" t="s">
        <v>31</v>
      </c>
      <c r="AB8" s="336" t="s">
        <v>20</v>
      </c>
      <c r="AC8" s="336" t="s">
        <v>21</v>
      </c>
      <c r="AD8" s="336" t="s">
        <v>22</v>
      </c>
      <c r="AE8" s="336" t="s">
        <v>23</v>
      </c>
      <c r="AF8" s="336" t="s">
        <v>24</v>
      </c>
      <c r="AG8" s="336" t="s">
        <v>25</v>
      </c>
      <c r="AH8" s="336" t="s">
        <v>26</v>
      </c>
      <c r="AI8" s="336" t="s">
        <v>27</v>
      </c>
      <c r="AJ8" s="336" t="s">
        <v>28</v>
      </c>
      <c r="AK8" s="336" t="s">
        <v>29</v>
      </c>
      <c r="AL8" s="336" t="s">
        <v>30</v>
      </c>
      <c r="AM8" s="336" t="s">
        <v>31</v>
      </c>
    </row>
    <row r="9" spans="1:53" ht="22.5" customHeight="1" x14ac:dyDescent="0.2">
      <c r="A9" s="287"/>
      <c r="B9" s="26">
        <v>1</v>
      </c>
      <c r="C9" s="26">
        <v>2</v>
      </c>
      <c r="D9" s="26">
        <v>3</v>
      </c>
      <c r="E9" s="26">
        <v>4</v>
      </c>
      <c r="F9" s="287"/>
      <c r="G9" s="287"/>
      <c r="H9" s="287"/>
      <c r="I9" s="287"/>
      <c r="J9" s="287"/>
      <c r="K9" s="26" t="s">
        <v>32</v>
      </c>
      <c r="L9" s="26" t="s">
        <v>33</v>
      </c>
      <c r="M9" s="287"/>
      <c r="N9" s="287"/>
      <c r="O9" s="287"/>
      <c r="P9" s="326"/>
      <c r="Q9" s="326"/>
      <c r="R9" s="326"/>
      <c r="S9" s="326"/>
      <c r="T9" s="326"/>
      <c r="U9" s="326"/>
      <c r="V9" s="326"/>
      <c r="W9" s="326"/>
      <c r="X9" s="326"/>
      <c r="Y9" s="326"/>
      <c r="Z9" s="326"/>
      <c r="AA9" s="326"/>
      <c r="AB9" s="336"/>
      <c r="AC9" s="336"/>
      <c r="AD9" s="336"/>
      <c r="AE9" s="336"/>
      <c r="AF9" s="336"/>
      <c r="AG9" s="336"/>
      <c r="AH9" s="336"/>
      <c r="AI9" s="336"/>
      <c r="AJ9" s="336"/>
      <c r="AK9" s="336"/>
      <c r="AL9" s="336"/>
      <c r="AM9" s="336"/>
    </row>
    <row r="10" spans="1:53" ht="101.25" customHeight="1" x14ac:dyDescent="0.2">
      <c r="A10" s="43">
        <v>1</v>
      </c>
      <c r="B10" s="91"/>
      <c r="C10" s="91"/>
      <c r="D10" s="91"/>
      <c r="E10" s="19" t="s">
        <v>152</v>
      </c>
      <c r="F10" s="259" t="s">
        <v>643</v>
      </c>
      <c r="G10" s="19" t="s">
        <v>644</v>
      </c>
      <c r="H10" s="259" t="s">
        <v>645</v>
      </c>
      <c r="I10" s="19" t="s">
        <v>646</v>
      </c>
      <c r="J10" s="223">
        <v>1</v>
      </c>
      <c r="K10" s="138">
        <v>-0.8</v>
      </c>
      <c r="L10" s="223" t="s">
        <v>647</v>
      </c>
      <c r="M10" s="19" t="s">
        <v>39</v>
      </c>
      <c r="N10" s="19" t="s">
        <v>648</v>
      </c>
      <c r="O10" s="19" t="s">
        <v>649</v>
      </c>
      <c r="P10" s="96"/>
      <c r="Q10" s="96"/>
      <c r="R10" s="96"/>
      <c r="S10" s="96"/>
      <c r="T10" s="96"/>
      <c r="U10" s="96"/>
      <c r="V10" s="96"/>
      <c r="W10" s="96"/>
      <c r="X10" s="96"/>
      <c r="Y10" s="96"/>
      <c r="Z10" s="96"/>
      <c r="AA10" s="96"/>
      <c r="AB10" s="96"/>
      <c r="AC10" s="96"/>
      <c r="AD10" s="96"/>
      <c r="AE10" s="96"/>
      <c r="AF10" s="96"/>
      <c r="AG10" s="96"/>
      <c r="AH10" s="96"/>
      <c r="AI10" s="96"/>
      <c r="AJ10" s="96"/>
      <c r="AK10" s="96"/>
      <c r="AL10" s="96"/>
      <c r="AM10" s="96"/>
    </row>
    <row r="11" spans="1:53" s="23" customFormat="1" ht="12.75" customHeight="1" x14ac:dyDescent="0.2">
      <c r="A11" s="283" t="s">
        <v>49</v>
      </c>
      <c r="B11" s="283"/>
      <c r="C11" s="283"/>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1"/>
      <c r="AO11" s="1"/>
      <c r="AP11" s="1"/>
      <c r="AQ11" s="1"/>
      <c r="AR11" s="1"/>
      <c r="AS11" s="1"/>
      <c r="AT11" s="1"/>
      <c r="AU11" s="1"/>
      <c r="AV11" s="1"/>
      <c r="AW11" s="1"/>
      <c r="AX11" s="1"/>
      <c r="AY11" s="1"/>
      <c r="AZ11" s="1"/>
      <c r="BA11" s="1"/>
    </row>
    <row r="12" spans="1:53" s="1" customFormat="1" x14ac:dyDescent="0.2">
      <c r="A12" s="463"/>
      <c r="B12" s="463"/>
      <c r="C12" s="463"/>
      <c r="D12" s="463"/>
      <c r="E12" s="463"/>
      <c r="F12" s="463"/>
      <c r="G12" s="463"/>
      <c r="H12" s="463"/>
      <c r="I12" s="463"/>
      <c r="J12" s="463"/>
      <c r="K12" s="463"/>
      <c r="L12" s="463"/>
      <c r="M12" s="463"/>
      <c r="N12" s="463"/>
      <c r="O12" s="463"/>
      <c r="P12" s="463"/>
      <c r="Q12" s="463"/>
      <c r="R12" s="463"/>
      <c r="S12" s="463"/>
      <c r="T12" s="463"/>
      <c r="U12" s="463"/>
      <c r="V12" s="463"/>
      <c r="W12" s="463"/>
      <c r="X12" s="463"/>
      <c r="Y12" s="463"/>
      <c r="Z12" s="463"/>
      <c r="AA12" s="463"/>
      <c r="AB12" s="463"/>
      <c r="AC12" s="463"/>
      <c r="AD12" s="463"/>
      <c r="AE12" s="463"/>
      <c r="AF12" s="463"/>
      <c r="AG12" s="463"/>
      <c r="AH12" s="463"/>
      <c r="AI12" s="463"/>
      <c r="AJ12" s="463"/>
      <c r="AK12" s="463"/>
      <c r="AL12" s="463"/>
      <c r="AM12" s="463"/>
    </row>
    <row r="13" spans="1:53" s="1" customFormat="1" x14ac:dyDescent="0.2">
      <c r="A13" s="463"/>
      <c r="B13" s="463"/>
      <c r="C13" s="463"/>
      <c r="D13" s="463"/>
      <c r="E13" s="463"/>
      <c r="F13" s="463"/>
      <c r="G13" s="463"/>
      <c r="H13" s="463"/>
      <c r="I13" s="463"/>
      <c r="J13" s="463"/>
      <c r="K13" s="463"/>
      <c r="L13" s="463"/>
      <c r="M13" s="463"/>
      <c r="N13" s="463"/>
      <c r="O13" s="463"/>
      <c r="P13" s="463"/>
      <c r="Q13" s="463"/>
      <c r="R13" s="463"/>
      <c r="S13" s="463"/>
      <c r="T13" s="463"/>
      <c r="U13" s="463"/>
      <c r="V13" s="463"/>
      <c r="W13" s="463"/>
      <c r="X13" s="463"/>
      <c r="Y13" s="463"/>
      <c r="Z13" s="463"/>
      <c r="AA13" s="463"/>
      <c r="AB13" s="463"/>
      <c r="AC13" s="463"/>
      <c r="AD13" s="463"/>
      <c r="AE13" s="463"/>
      <c r="AF13" s="463"/>
      <c r="AG13" s="463"/>
      <c r="AH13" s="463"/>
      <c r="AI13" s="463"/>
      <c r="AJ13" s="463"/>
      <c r="AK13" s="463"/>
      <c r="AL13" s="463"/>
      <c r="AM13" s="463"/>
    </row>
    <row r="14" spans="1:53" s="1" customFormat="1" x14ac:dyDescent="0.2">
      <c r="A14" s="463"/>
      <c r="B14" s="463"/>
      <c r="C14" s="463"/>
      <c r="D14" s="463"/>
      <c r="E14" s="463"/>
      <c r="F14" s="463"/>
      <c r="G14" s="463"/>
      <c r="H14" s="463"/>
      <c r="I14" s="463"/>
      <c r="J14" s="463"/>
      <c r="K14" s="463"/>
      <c r="L14" s="463"/>
      <c r="M14" s="463"/>
      <c r="N14" s="463"/>
      <c r="O14" s="463"/>
      <c r="P14" s="463"/>
      <c r="Q14" s="463"/>
      <c r="R14" s="463"/>
      <c r="S14" s="463"/>
      <c r="T14" s="463"/>
      <c r="U14" s="463"/>
      <c r="V14" s="463"/>
      <c r="W14" s="463"/>
      <c r="X14" s="463"/>
      <c r="Y14" s="463"/>
      <c r="Z14" s="463"/>
      <c r="AA14" s="463"/>
      <c r="AB14" s="463"/>
      <c r="AC14" s="463"/>
      <c r="AD14" s="463"/>
      <c r="AE14" s="463"/>
      <c r="AF14" s="463"/>
      <c r="AG14" s="463"/>
      <c r="AH14" s="463"/>
      <c r="AI14" s="463"/>
      <c r="AJ14" s="463"/>
      <c r="AK14" s="463"/>
      <c r="AL14" s="463"/>
      <c r="AM14" s="463"/>
    </row>
    <row r="15" spans="1:53" s="1" customFormat="1" x14ac:dyDescent="0.2">
      <c r="A15" s="463"/>
      <c r="B15" s="463"/>
      <c r="C15" s="463"/>
      <c r="D15" s="463"/>
      <c r="E15" s="463"/>
      <c r="F15" s="463"/>
      <c r="G15" s="463"/>
      <c r="H15" s="463"/>
      <c r="I15" s="463"/>
      <c r="J15" s="463"/>
      <c r="K15" s="463"/>
      <c r="L15" s="463"/>
      <c r="M15" s="463"/>
      <c r="N15" s="463"/>
      <c r="O15" s="463"/>
      <c r="P15" s="463"/>
      <c r="Q15" s="463"/>
      <c r="R15" s="463"/>
      <c r="S15" s="463"/>
      <c r="T15" s="463"/>
      <c r="U15" s="463"/>
      <c r="V15" s="463"/>
      <c r="W15" s="463"/>
      <c r="X15" s="463"/>
      <c r="Y15" s="463"/>
      <c r="Z15" s="463"/>
      <c r="AA15" s="463"/>
      <c r="AB15" s="463"/>
      <c r="AC15" s="463"/>
      <c r="AD15" s="463"/>
      <c r="AE15" s="463"/>
      <c r="AF15" s="463"/>
      <c r="AG15" s="463"/>
      <c r="AH15" s="463"/>
      <c r="AI15" s="463"/>
      <c r="AJ15" s="463"/>
      <c r="AK15" s="463"/>
      <c r="AL15" s="463"/>
      <c r="AM15" s="463"/>
    </row>
    <row r="16" spans="1:53" s="1" customFormat="1" x14ac:dyDescent="0.2">
      <c r="A16" s="463"/>
      <c r="B16" s="463"/>
      <c r="C16" s="463"/>
      <c r="D16" s="463"/>
      <c r="E16" s="463"/>
      <c r="F16" s="463"/>
      <c r="G16" s="463"/>
      <c r="H16" s="463"/>
      <c r="I16" s="463"/>
      <c r="J16" s="463"/>
      <c r="K16" s="463"/>
      <c r="L16" s="463"/>
      <c r="M16" s="463"/>
      <c r="N16" s="463"/>
      <c r="O16" s="463"/>
      <c r="P16" s="463"/>
      <c r="Q16" s="463"/>
      <c r="R16" s="463"/>
      <c r="S16" s="463"/>
      <c r="T16" s="463"/>
      <c r="U16" s="463"/>
      <c r="V16" s="463"/>
      <c r="W16" s="463"/>
      <c r="X16" s="463"/>
      <c r="Y16" s="463"/>
      <c r="Z16" s="463"/>
      <c r="AA16" s="463"/>
      <c r="AB16" s="463"/>
      <c r="AC16" s="463"/>
      <c r="AD16" s="463"/>
      <c r="AE16" s="463"/>
      <c r="AF16" s="463"/>
      <c r="AG16" s="463"/>
      <c r="AH16" s="463"/>
      <c r="AI16" s="463"/>
      <c r="AJ16" s="463"/>
      <c r="AK16" s="463"/>
      <c r="AL16" s="463"/>
      <c r="AM16" s="463"/>
    </row>
    <row r="17" spans="1:53" s="1" customFormat="1" ht="9" customHeight="1" x14ac:dyDescent="0.2">
      <c r="A17" s="463"/>
      <c r="B17" s="463"/>
      <c r="C17" s="463"/>
      <c r="D17" s="463"/>
      <c r="E17" s="463"/>
      <c r="F17" s="463"/>
      <c r="G17" s="463"/>
      <c r="H17" s="463"/>
      <c r="I17" s="463"/>
      <c r="J17" s="463"/>
      <c r="K17" s="463"/>
      <c r="L17" s="463"/>
      <c r="M17" s="463"/>
      <c r="N17" s="463"/>
      <c r="O17" s="463"/>
      <c r="P17" s="463"/>
      <c r="Q17" s="463"/>
      <c r="R17" s="463"/>
      <c r="S17" s="463"/>
      <c r="T17" s="463"/>
      <c r="U17" s="463"/>
      <c r="V17" s="463"/>
      <c r="W17" s="463"/>
      <c r="X17" s="463"/>
      <c r="Y17" s="463"/>
      <c r="Z17" s="463"/>
      <c r="AA17" s="463"/>
      <c r="AB17" s="463"/>
      <c r="AC17" s="463"/>
      <c r="AD17" s="463"/>
      <c r="AE17" s="463"/>
      <c r="AF17" s="463"/>
      <c r="AG17" s="463"/>
      <c r="AH17" s="463"/>
      <c r="AI17" s="463"/>
      <c r="AJ17" s="463"/>
      <c r="AK17" s="463"/>
      <c r="AL17" s="463"/>
      <c r="AM17" s="463"/>
    </row>
    <row r="18" spans="1:53" s="89" customFormat="1" ht="17.25" customHeight="1" x14ac:dyDescent="0.2">
      <c r="A18" s="463"/>
      <c r="B18" s="463"/>
      <c r="C18" s="463"/>
      <c r="D18" s="463"/>
      <c r="E18" s="463"/>
      <c r="F18" s="463"/>
      <c r="G18" s="463"/>
      <c r="H18" s="463"/>
      <c r="I18" s="463"/>
      <c r="J18" s="463"/>
      <c r="K18" s="463"/>
      <c r="L18" s="463"/>
      <c r="M18" s="463"/>
      <c r="N18" s="463"/>
      <c r="O18" s="463"/>
      <c r="P18" s="463"/>
      <c r="Q18" s="463"/>
      <c r="R18" s="463"/>
      <c r="S18" s="463"/>
      <c r="T18" s="463"/>
      <c r="U18" s="463"/>
      <c r="V18" s="463"/>
      <c r="W18" s="463"/>
      <c r="X18" s="463"/>
      <c r="Y18" s="463"/>
      <c r="Z18" s="463"/>
      <c r="AA18" s="463"/>
      <c r="AB18" s="463"/>
      <c r="AC18" s="463"/>
      <c r="AD18" s="463"/>
      <c r="AE18" s="463"/>
      <c r="AF18" s="463"/>
      <c r="AG18" s="463"/>
      <c r="AH18" s="463"/>
      <c r="AI18" s="463"/>
      <c r="AJ18" s="463"/>
      <c r="AK18" s="463"/>
      <c r="AL18" s="463"/>
      <c r="AM18" s="463"/>
      <c r="AN18" s="1"/>
      <c r="AO18" s="1"/>
      <c r="AP18" s="1"/>
      <c r="AQ18" s="1"/>
      <c r="AR18" s="1"/>
      <c r="AS18" s="1"/>
      <c r="AT18" s="1"/>
      <c r="AU18" s="1"/>
      <c r="AV18" s="1"/>
      <c r="AW18" s="1"/>
      <c r="AX18" s="1"/>
      <c r="AY18" s="1"/>
      <c r="AZ18" s="1"/>
      <c r="BA18" s="1"/>
    </row>
    <row r="19" spans="1:53" ht="12.75" customHeight="1" x14ac:dyDescent="0.2">
      <c r="A19" s="463"/>
      <c r="B19" s="463"/>
      <c r="C19" s="463"/>
      <c r="D19" s="463"/>
      <c r="E19" s="463"/>
      <c r="F19" s="463"/>
      <c r="G19" s="463"/>
      <c r="H19" s="463"/>
      <c r="I19" s="463"/>
      <c r="J19" s="463"/>
      <c r="K19" s="463"/>
      <c r="L19" s="463"/>
      <c r="M19" s="463"/>
      <c r="N19" s="463"/>
      <c r="O19" s="463"/>
      <c r="P19" s="463"/>
      <c r="Q19" s="463"/>
      <c r="R19" s="463"/>
      <c r="S19" s="463"/>
      <c r="T19" s="463"/>
      <c r="U19" s="463"/>
      <c r="V19" s="463"/>
      <c r="W19" s="463"/>
      <c r="X19" s="463"/>
      <c r="Y19" s="463"/>
      <c r="Z19" s="463"/>
      <c r="AA19" s="463"/>
      <c r="AB19" s="463"/>
      <c r="AC19" s="463"/>
      <c r="AD19" s="463"/>
      <c r="AE19" s="463"/>
      <c r="AF19" s="463"/>
      <c r="AG19" s="463"/>
      <c r="AH19" s="463"/>
      <c r="AI19" s="463"/>
      <c r="AJ19" s="463"/>
      <c r="AK19" s="463"/>
      <c r="AL19" s="463"/>
      <c r="AM19" s="463"/>
    </row>
  </sheetData>
  <mergeCells count="46">
    <mergeCell ref="A11:AM11"/>
    <mergeCell ref="U8:U9"/>
    <mergeCell ref="V8:V9"/>
    <mergeCell ref="W8:W9"/>
    <mergeCell ref="K8:L8"/>
    <mergeCell ref="M8:M9"/>
    <mergeCell ref="N8:N9"/>
    <mergeCell ref="O8:O9"/>
    <mergeCell ref="P8:P9"/>
    <mergeCell ref="Q8:Q9"/>
    <mergeCell ref="A12:AM19"/>
    <mergeCell ref="AD8:AD9"/>
    <mergeCell ref="AE8:AE9"/>
    <mergeCell ref="AF8:AF9"/>
    <mergeCell ref="AG8:AG9"/>
    <mergeCell ref="AH8:AH9"/>
    <mergeCell ref="AI8:AI9"/>
    <mergeCell ref="X8:X9"/>
    <mergeCell ref="Y8:Y9"/>
    <mergeCell ref="Z8:Z9"/>
    <mergeCell ref="AA8:AA9"/>
    <mergeCell ref="AB8:AB9"/>
    <mergeCell ref="AC8:AC9"/>
    <mergeCell ref="R8:R9"/>
    <mergeCell ref="S8:S9"/>
    <mergeCell ref="T8:T9"/>
    <mergeCell ref="A7:O7"/>
    <mergeCell ref="P7:AA7"/>
    <mergeCell ref="AB7:AM7"/>
    <mergeCell ref="A8:A9"/>
    <mergeCell ref="B8:E8"/>
    <mergeCell ref="F8:F9"/>
    <mergeCell ref="G8:G9"/>
    <mergeCell ref="H8:H9"/>
    <mergeCell ref="I8:I9"/>
    <mergeCell ref="J8:J9"/>
    <mergeCell ref="AJ8:AJ9"/>
    <mergeCell ref="AK8:AK9"/>
    <mergeCell ref="AL8:AL9"/>
    <mergeCell ref="AM8:AM9"/>
    <mergeCell ref="A1:AM2"/>
    <mergeCell ref="A5:L5"/>
    <mergeCell ref="M5:AC5"/>
    <mergeCell ref="AD5:AM6"/>
    <mergeCell ref="A6:L6"/>
    <mergeCell ref="M6:AC6"/>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&amp;L&amp;"Arial,Normal"&amp;8FR.PS.010&amp;C&amp;"Arial,Normal"&amp;8                                                                                                            &amp;R&amp;"Arial,Normal"&amp;8Versión 04_29/08/2016</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21"/>
  <sheetViews>
    <sheetView topLeftCell="A6" zoomScale="85" zoomScaleNormal="85" workbookViewId="0">
      <selection activeCell="A6" sqref="A6:L6"/>
    </sheetView>
  </sheetViews>
  <sheetFormatPr baseColWidth="10" defaultColWidth="6.7109375" defaultRowHeight="12.75" x14ac:dyDescent="0.2"/>
  <cols>
    <col min="1" max="1" width="3.7109375" style="2" customWidth="1"/>
    <col min="2" max="2" width="5" style="2" customWidth="1"/>
    <col min="3" max="5" width="4.7109375" style="2" customWidth="1"/>
    <col min="6" max="6" width="12.7109375" style="2" customWidth="1"/>
    <col min="7" max="7" width="10.5703125" style="2" customWidth="1"/>
    <col min="8" max="8" width="15.7109375" style="2" customWidth="1"/>
    <col min="9" max="9" width="13.7109375" style="2" customWidth="1"/>
    <col min="10" max="11" width="6.140625" style="2" customWidth="1"/>
    <col min="12" max="12" width="7.7109375" style="2" customWidth="1"/>
    <col min="13" max="13" width="9.5703125" style="2" customWidth="1"/>
    <col min="14" max="14" width="21.42578125" style="2" customWidth="1"/>
    <col min="15" max="15" width="15.42578125" style="2" customWidth="1"/>
    <col min="16" max="16" width="6.7109375" style="2"/>
    <col min="17" max="17" width="11.7109375" style="2" bestFit="1" customWidth="1"/>
    <col min="18" max="18" width="6.7109375" style="2"/>
    <col min="19" max="20" width="11.7109375" style="2" bestFit="1" customWidth="1"/>
    <col min="21" max="39" width="6.7109375" style="2"/>
    <col min="40" max="53" width="6.7109375" style="1"/>
    <col min="54" max="256" width="6.7109375" style="2"/>
    <col min="257" max="257" width="3.7109375" style="2" customWidth="1"/>
    <col min="258" max="258" width="5" style="2" customWidth="1"/>
    <col min="259" max="261" width="4.7109375" style="2" customWidth="1"/>
    <col min="262" max="262" width="12.7109375" style="2" customWidth="1"/>
    <col min="263" max="263" width="10.5703125" style="2" customWidth="1"/>
    <col min="264" max="264" width="15.7109375" style="2" customWidth="1"/>
    <col min="265" max="265" width="13.7109375" style="2" customWidth="1"/>
    <col min="266" max="267" width="6.140625" style="2" customWidth="1"/>
    <col min="268" max="268" width="7.7109375" style="2" customWidth="1"/>
    <col min="269" max="269" width="9.5703125" style="2" customWidth="1"/>
    <col min="270" max="270" width="21.42578125" style="2" customWidth="1"/>
    <col min="271" max="271" width="15.42578125" style="2" customWidth="1"/>
    <col min="272" max="272" width="6.7109375" style="2"/>
    <col min="273" max="273" width="11.7109375" style="2" bestFit="1" customWidth="1"/>
    <col min="274" max="274" width="6.7109375" style="2"/>
    <col min="275" max="276" width="11.7109375" style="2" bestFit="1" customWidth="1"/>
    <col min="277" max="512" width="6.7109375" style="2"/>
    <col min="513" max="513" width="3.7109375" style="2" customWidth="1"/>
    <col min="514" max="514" width="5" style="2" customWidth="1"/>
    <col min="515" max="517" width="4.7109375" style="2" customWidth="1"/>
    <col min="518" max="518" width="12.7109375" style="2" customWidth="1"/>
    <col min="519" max="519" width="10.5703125" style="2" customWidth="1"/>
    <col min="520" max="520" width="15.7109375" style="2" customWidth="1"/>
    <col min="521" max="521" width="13.7109375" style="2" customWidth="1"/>
    <col min="522" max="523" width="6.140625" style="2" customWidth="1"/>
    <col min="524" max="524" width="7.7109375" style="2" customWidth="1"/>
    <col min="525" max="525" width="9.5703125" style="2" customWidth="1"/>
    <col min="526" max="526" width="21.42578125" style="2" customWidth="1"/>
    <col min="527" max="527" width="15.42578125" style="2" customWidth="1"/>
    <col min="528" max="528" width="6.7109375" style="2"/>
    <col min="529" max="529" width="11.7109375" style="2" bestFit="1" customWidth="1"/>
    <col min="530" max="530" width="6.7109375" style="2"/>
    <col min="531" max="532" width="11.7109375" style="2" bestFit="1" customWidth="1"/>
    <col min="533" max="768" width="6.7109375" style="2"/>
    <col min="769" max="769" width="3.7109375" style="2" customWidth="1"/>
    <col min="770" max="770" width="5" style="2" customWidth="1"/>
    <col min="771" max="773" width="4.7109375" style="2" customWidth="1"/>
    <col min="774" max="774" width="12.7109375" style="2" customWidth="1"/>
    <col min="775" max="775" width="10.5703125" style="2" customWidth="1"/>
    <col min="776" max="776" width="15.7109375" style="2" customWidth="1"/>
    <col min="777" max="777" width="13.7109375" style="2" customWidth="1"/>
    <col min="778" max="779" width="6.140625" style="2" customWidth="1"/>
    <col min="780" max="780" width="7.7109375" style="2" customWidth="1"/>
    <col min="781" max="781" width="9.5703125" style="2" customWidth="1"/>
    <col min="782" max="782" width="21.42578125" style="2" customWidth="1"/>
    <col min="783" max="783" width="15.42578125" style="2" customWidth="1"/>
    <col min="784" max="784" width="6.7109375" style="2"/>
    <col min="785" max="785" width="11.7109375" style="2" bestFit="1" customWidth="1"/>
    <col min="786" max="786" width="6.7109375" style="2"/>
    <col min="787" max="788" width="11.7109375" style="2" bestFit="1" customWidth="1"/>
    <col min="789" max="1024" width="6.7109375" style="2"/>
    <col min="1025" max="1025" width="3.7109375" style="2" customWidth="1"/>
    <col min="1026" max="1026" width="5" style="2" customWidth="1"/>
    <col min="1027" max="1029" width="4.7109375" style="2" customWidth="1"/>
    <col min="1030" max="1030" width="12.7109375" style="2" customWidth="1"/>
    <col min="1031" max="1031" width="10.5703125" style="2" customWidth="1"/>
    <col min="1032" max="1032" width="15.7109375" style="2" customWidth="1"/>
    <col min="1033" max="1033" width="13.7109375" style="2" customWidth="1"/>
    <col min="1034" max="1035" width="6.140625" style="2" customWidth="1"/>
    <col min="1036" max="1036" width="7.7109375" style="2" customWidth="1"/>
    <col min="1037" max="1037" width="9.5703125" style="2" customWidth="1"/>
    <col min="1038" max="1038" width="21.42578125" style="2" customWidth="1"/>
    <col min="1039" max="1039" width="15.42578125" style="2" customWidth="1"/>
    <col min="1040" max="1040" width="6.7109375" style="2"/>
    <col min="1041" max="1041" width="11.7109375" style="2" bestFit="1" customWidth="1"/>
    <col min="1042" max="1042" width="6.7109375" style="2"/>
    <col min="1043" max="1044" width="11.7109375" style="2" bestFit="1" customWidth="1"/>
    <col min="1045" max="1280" width="6.7109375" style="2"/>
    <col min="1281" max="1281" width="3.7109375" style="2" customWidth="1"/>
    <col min="1282" max="1282" width="5" style="2" customWidth="1"/>
    <col min="1283" max="1285" width="4.7109375" style="2" customWidth="1"/>
    <col min="1286" max="1286" width="12.7109375" style="2" customWidth="1"/>
    <col min="1287" max="1287" width="10.5703125" style="2" customWidth="1"/>
    <col min="1288" max="1288" width="15.7109375" style="2" customWidth="1"/>
    <col min="1289" max="1289" width="13.7109375" style="2" customWidth="1"/>
    <col min="1290" max="1291" width="6.140625" style="2" customWidth="1"/>
    <col min="1292" max="1292" width="7.7109375" style="2" customWidth="1"/>
    <col min="1293" max="1293" width="9.5703125" style="2" customWidth="1"/>
    <col min="1294" max="1294" width="21.42578125" style="2" customWidth="1"/>
    <col min="1295" max="1295" width="15.42578125" style="2" customWidth="1"/>
    <col min="1296" max="1296" width="6.7109375" style="2"/>
    <col min="1297" max="1297" width="11.7109375" style="2" bestFit="1" customWidth="1"/>
    <col min="1298" max="1298" width="6.7109375" style="2"/>
    <col min="1299" max="1300" width="11.7109375" style="2" bestFit="1" customWidth="1"/>
    <col min="1301" max="1536" width="6.7109375" style="2"/>
    <col min="1537" max="1537" width="3.7109375" style="2" customWidth="1"/>
    <col min="1538" max="1538" width="5" style="2" customWidth="1"/>
    <col min="1539" max="1541" width="4.7109375" style="2" customWidth="1"/>
    <col min="1542" max="1542" width="12.7109375" style="2" customWidth="1"/>
    <col min="1543" max="1543" width="10.5703125" style="2" customWidth="1"/>
    <col min="1544" max="1544" width="15.7109375" style="2" customWidth="1"/>
    <col min="1545" max="1545" width="13.7109375" style="2" customWidth="1"/>
    <col min="1546" max="1547" width="6.140625" style="2" customWidth="1"/>
    <col min="1548" max="1548" width="7.7109375" style="2" customWidth="1"/>
    <col min="1549" max="1549" width="9.5703125" style="2" customWidth="1"/>
    <col min="1550" max="1550" width="21.42578125" style="2" customWidth="1"/>
    <col min="1551" max="1551" width="15.42578125" style="2" customWidth="1"/>
    <col min="1552" max="1552" width="6.7109375" style="2"/>
    <col min="1553" max="1553" width="11.7109375" style="2" bestFit="1" customWidth="1"/>
    <col min="1554" max="1554" width="6.7109375" style="2"/>
    <col min="1555" max="1556" width="11.7109375" style="2" bestFit="1" customWidth="1"/>
    <col min="1557" max="1792" width="6.7109375" style="2"/>
    <col min="1793" max="1793" width="3.7109375" style="2" customWidth="1"/>
    <col min="1794" max="1794" width="5" style="2" customWidth="1"/>
    <col min="1795" max="1797" width="4.7109375" style="2" customWidth="1"/>
    <col min="1798" max="1798" width="12.7109375" style="2" customWidth="1"/>
    <col min="1799" max="1799" width="10.5703125" style="2" customWidth="1"/>
    <col min="1800" max="1800" width="15.7109375" style="2" customWidth="1"/>
    <col min="1801" max="1801" width="13.7109375" style="2" customWidth="1"/>
    <col min="1802" max="1803" width="6.140625" style="2" customWidth="1"/>
    <col min="1804" max="1804" width="7.7109375" style="2" customWidth="1"/>
    <col min="1805" max="1805" width="9.5703125" style="2" customWidth="1"/>
    <col min="1806" max="1806" width="21.42578125" style="2" customWidth="1"/>
    <col min="1807" max="1807" width="15.42578125" style="2" customWidth="1"/>
    <col min="1808" max="1808" width="6.7109375" style="2"/>
    <col min="1809" max="1809" width="11.7109375" style="2" bestFit="1" customWidth="1"/>
    <col min="1810" max="1810" width="6.7109375" style="2"/>
    <col min="1811" max="1812" width="11.7109375" style="2" bestFit="1" customWidth="1"/>
    <col min="1813" max="2048" width="6.7109375" style="2"/>
    <col min="2049" max="2049" width="3.7109375" style="2" customWidth="1"/>
    <col min="2050" max="2050" width="5" style="2" customWidth="1"/>
    <col min="2051" max="2053" width="4.7109375" style="2" customWidth="1"/>
    <col min="2054" max="2054" width="12.7109375" style="2" customWidth="1"/>
    <col min="2055" max="2055" width="10.5703125" style="2" customWidth="1"/>
    <col min="2056" max="2056" width="15.7109375" style="2" customWidth="1"/>
    <col min="2057" max="2057" width="13.7109375" style="2" customWidth="1"/>
    <col min="2058" max="2059" width="6.140625" style="2" customWidth="1"/>
    <col min="2060" max="2060" width="7.7109375" style="2" customWidth="1"/>
    <col min="2061" max="2061" width="9.5703125" style="2" customWidth="1"/>
    <col min="2062" max="2062" width="21.42578125" style="2" customWidth="1"/>
    <col min="2063" max="2063" width="15.42578125" style="2" customWidth="1"/>
    <col min="2064" max="2064" width="6.7109375" style="2"/>
    <col min="2065" max="2065" width="11.7109375" style="2" bestFit="1" customWidth="1"/>
    <col min="2066" max="2066" width="6.7109375" style="2"/>
    <col min="2067" max="2068" width="11.7109375" style="2" bestFit="1" customWidth="1"/>
    <col min="2069" max="2304" width="6.7109375" style="2"/>
    <col min="2305" max="2305" width="3.7109375" style="2" customWidth="1"/>
    <col min="2306" max="2306" width="5" style="2" customWidth="1"/>
    <col min="2307" max="2309" width="4.7109375" style="2" customWidth="1"/>
    <col min="2310" max="2310" width="12.7109375" style="2" customWidth="1"/>
    <col min="2311" max="2311" width="10.5703125" style="2" customWidth="1"/>
    <col min="2312" max="2312" width="15.7109375" style="2" customWidth="1"/>
    <col min="2313" max="2313" width="13.7109375" style="2" customWidth="1"/>
    <col min="2314" max="2315" width="6.140625" style="2" customWidth="1"/>
    <col min="2316" max="2316" width="7.7109375" style="2" customWidth="1"/>
    <col min="2317" max="2317" width="9.5703125" style="2" customWidth="1"/>
    <col min="2318" max="2318" width="21.42578125" style="2" customWidth="1"/>
    <col min="2319" max="2319" width="15.42578125" style="2" customWidth="1"/>
    <col min="2320" max="2320" width="6.7109375" style="2"/>
    <col min="2321" max="2321" width="11.7109375" style="2" bestFit="1" customWidth="1"/>
    <col min="2322" max="2322" width="6.7109375" style="2"/>
    <col min="2323" max="2324" width="11.7109375" style="2" bestFit="1" customWidth="1"/>
    <col min="2325" max="2560" width="6.7109375" style="2"/>
    <col min="2561" max="2561" width="3.7109375" style="2" customWidth="1"/>
    <col min="2562" max="2562" width="5" style="2" customWidth="1"/>
    <col min="2563" max="2565" width="4.7109375" style="2" customWidth="1"/>
    <col min="2566" max="2566" width="12.7109375" style="2" customWidth="1"/>
    <col min="2567" max="2567" width="10.5703125" style="2" customWidth="1"/>
    <col min="2568" max="2568" width="15.7109375" style="2" customWidth="1"/>
    <col min="2569" max="2569" width="13.7109375" style="2" customWidth="1"/>
    <col min="2570" max="2571" width="6.140625" style="2" customWidth="1"/>
    <col min="2572" max="2572" width="7.7109375" style="2" customWidth="1"/>
    <col min="2573" max="2573" width="9.5703125" style="2" customWidth="1"/>
    <col min="2574" max="2574" width="21.42578125" style="2" customWidth="1"/>
    <col min="2575" max="2575" width="15.42578125" style="2" customWidth="1"/>
    <col min="2576" max="2576" width="6.7109375" style="2"/>
    <col min="2577" max="2577" width="11.7109375" style="2" bestFit="1" customWidth="1"/>
    <col min="2578" max="2578" width="6.7109375" style="2"/>
    <col min="2579" max="2580" width="11.7109375" style="2" bestFit="1" customWidth="1"/>
    <col min="2581" max="2816" width="6.7109375" style="2"/>
    <col min="2817" max="2817" width="3.7109375" style="2" customWidth="1"/>
    <col min="2818" max="2818" width="5" style="2" customWidth="1"/>
    <col min="2819" max="2821" width="4.7109375" style="2" customWidth="1"/>
    <col min="2822" max="2822" width="12.7109375" style="2" customWidth="1"/>
    <col min="2823" max="2823" width="10.5703125" style="2" customWidth="1"/>
    <col min="2824" max="2824" width="15.7109375" style="2" customWidth="1"/>
    <col min="2825" max="2825" width="13.7109375" style="2" customWidth="1"/>
    <col min="2826" max="2827" width="6.140625" style="2" customWidth="1"/>
    <col min="2828" max="2828" width="7.7109375" style="2" customWidth="1"/>
    <col min="2829" max="2829" width="9.5703125" style="2" customWidth="1"/>
    <col min="2830" max="2830" width="21.42578125" style="2" customWidth="1"/>
    <col min="2831" max="2831" width="15.42578125" style="2" customWidth="1"/>
    <col min="2832" max="2832" width="6.7109375" style="2"/>
    <col min="2833" max="2833" width="11.7109375" style="2" bestFit="1" customWidth="1"/>
    <col min="2834" max="2834" width="6.7109375" style="2"/>
    <col min="2835" max="2836" width="11.7109375" style="2" bestFit="1" customWidth="1"/>
    <col min="2837" max="3072" width="6.7109375" style="2"/>
    <col min="3073" max="3073" width="3.7109375" style="2" customWidth="1"/>
    <col min="3074" max="3074" width="5" style="2" customWidth="1"/>
    <col min="3075" max="3077" width="4.7109375" style="2" customWidth="1"/>
    <col min="3078" max="3078" width="12.7109375" style="2" customWidth="1"/>
    <col min="3079" max="3079" width="10.5703125" style="2" customWidth="1"/>
    <col min="3080" max="3080" width="15.7109375" style="2" customWidth="1"/>
    <col min="3081" max="3081" width="13.7109375" style="2" customWidth="1"/>
    <col min="3082" max="3083" width="6.140625" style="2" customWidth="1"/>
    <col min="3084" max="3084" width="7.7109375" style="2" customWidth="1"/>
    <col min="3085" max="3085" width="9.5703125" style="2" customWidth="1"/>
    <col min="3086" max="3086" width="21.42578125" style="2" customWidth="1"/>
    <col min="3087" max="3087" width="15.42578125" style="2" customWidth="1"/>
    <col min="3088" max="3088" width="6.7109375" style="2"/>
    <col min="3089" max="3089" width="11.7109375" style="2" bestFit="1" customWidth="1"/>
    <col min="3090" max="3090" width="6.7109375" style="2"/>
    <col min="3091" max="3092" width="11.7109375" style="2" bestFit="1" customWidth="1"/>
    <col min="3093" max="3328" width="6.7109375" style="2"/>
    <col min="3329" max="3329" width="3.7109375" style="2" customWidth="1"/>
    <col min="3330" max="3330" width="5" style="2" customWidth="1"/>
    <col min="3331" max="3333" width="4.7109375" style="2" customWidth="1"/>
    <col min="3334" max="3334" width="12.7109375" style="2" customWidth="1"/>
    <col min="3335" max="3335" width="10.5703125" style="2" customWidth="1"/>
    <col min="3336" max="3336" width="15.7109375" style="2" customWidth="1"/>
    <col min="3337" max="3337" width="13.7109375" style="2" customWidth="1"/>
    <col min="3338" max="3339" width="6.140625" style="2" customWidth="1"/>
    <col min="3340" max="3340" width="7.7109375" style="2" customWidth="1"/>
    <col min="3341" max="3341" width="9.5703125" style="2" customWidth="1"/>
    <col min="3342" max="3342" width="21.42578125" style="2" customWidth="1"/>
    <col min="3343" max="3343" width="15.42578125" style="2" customWidth="1"/>
    <col min="3344" max="3344" width="6.7109375" style="2"/>
    <col min="3345" max="3345" width="11.7109375" style="2" bestFit="1" customWidth="1"/>
    <col min="3346" max="3346" width="6.7109375" style="2"/>
    <col min="3347" max="3348" width="11.7109375" style="2" bestFit="1" customWidth="1"/>
    <col min="3349" max="3584" width="6.7109375" style="2"/>
    <col min="3585" max="3585" width="3.7109375" style="2" customWidth="1"/>
    <col min="3586" max="3586" width="5" style="2" customWidth="1"/>
    <col min="3587" max="3589" width="4.7109375" style="2" customWidth="1"/>
    <col min="3590" max="3590" width="12.7109375" style="2" customWidth="1"/>
    <col min="3591" max="3591" width="10.5703125" style="2" customWidth="1"/>
    <col min="3592" max="3592" width="15.7109375" style="2" customWidth="1"/>
    <col min="3593" max="3593" width="13.7109375" style="2" customWidth="1"/>
    <col min="3594" max="3595" width="6.140625" style="2" customWidth="1"/>
    <col min="3596" max="3596" width="7.7109375" style="2" customWidth="1"/>
    <col min="3597" max="3597" width="9.5703125" style="2" customWidth="1"/>
    <col min="3598" max="3598" width="21.42578125" style="2" customWidth="1"/>
    <col min="3599" max="3599" width="15.42578125" style="2" customWidth="1"/>
    <col min="3600" max="3600" width="6.7109375" style="2"/>
    <col min="3601" max="3601" width="11.7109375" style="2" bestFit="1" customWidth="1"/>
    <col min="3602" max="3602" width="6.7109375" style="2"/>
    <col min="3603" max="3604" width="11.7109375" style="2" bestFit="1" customWidth="1"/>
    <col min="3605" max="3840" width="6.7109375" style="2"/>
    <col min="3841" max="3841" width="3.7109375" style="2" customWidth="1"/>
    <col min="3842" max="3842" width="5" style="2" customWidth="1"/>
    <col min="3843" max="3845" width="4.7109375" style="2" customWidth="1"/>
    <col min="3846" max="3846" width="12.7109375" style="2" customWidth="1"/>
    <col min="3847" max="3847" width="10.5703125" style="2" customWidth="1"/>
    <col min="3848" max="3848" width="15.7109375" style="2" customWidth="1"/>
    <col min="3849" max="3849" width="13.7109375" style="2" customWidth="1"/>
    <col min="3850" max="3851" width="6.140625" style="2" customWidth="1"/>
    <col min="3852" max="3852" width="7.7109375" style="2" customWidth="1"/>
    <col min="3853" max="3853" width="9.5703125" style="2" customWidth="1"/>
    <col min="3854" max="3854" width="21.42578125" style="2" customWidth="1"/>
    <col min="3855" max="3855" width="15.42578125" style="2" customWidth="1"/>
    <col min="3856" max="3856" width="6.7109375" style="2"/>
    <col min="3857" max="3857" width="11.7109375" style="2" bestFit="1" customWidth="1"/>
    <col min="3858" max="3858" width="6.7109375" style="2"/>
    <col min="3859" max="3860" width="11.7109375" style="2" bestFit="1" customWidth="1"/>
    <col min="3861" max="4096" width="6.7109375" style="2"/>
    <col min="4097" max="4097" width="3.7109375" style="2" customWidth="1"/>
    <col min="4098" max="4098" width="5" style="2" customWidth="1"/>
    <col min="4099" max="4101" width="4.7109375" style="2" customWidth="1"/>
    <col min="4102" max="4102" width="12.7109375" style="2" customWidth="1"/>
    <col min="4103" max="4103" width="10.5703125" style="2" customWidth="1"/>
    <col min="4104" max="4104" width="15.7109375" style="2" customWidth="1"/>
    <col min="4105" max="4105" width="13.7109375" style="2" customWidth="1"/>
    <col min="4106" max="4107" width="6.140625" style="2" customWidth="1"/>
    <col min="4108" max="4108" width="7.7109375" style="2" customWidth="1"/>
    <col min="4109" max="4109" width="9.5703125" style="2" customWidth="1"/>
    <col min="4110" max="4110" width="21.42578125" style="2" customWidth="1"/>
    <col min="4111" max="4111" width="15.42578125" style="2" customWidth="1"/>
    <col min="4112" max="4112" width="6.7109375" style="2"/>
    <col min="4113" max="4113" width="11.7109375" style="2" bestFit="1" customWidth="1"/>
    <col min="4114" max="4114" width="6.7109375" style="2"/>
    <col min="4115" max="4116" width="11.7109375" style="2" bestFit="1" customWidth="1"/>
    <col min="4117" max="4352" width="6.7109375" style="2"/>
    <col min="4353" max="4353" width="3.7109375" style="2" customWidth="1"/>
    <col min="4354" max="4354" width="5" style="2" customWidth="1"/>
    <col min="4355" max="4357" width="4.7109375" style="2" customWidth="1"/>
    <col min="4358" max="4358" width="12.7109375" style="2" customWidth="1"/>
    <col min="4359" max="4359" width="10.5703125" style="2" customWidth="1"/>
    <col min="4360" max="4360" width="15.7109375" style="2" customWidth="1"/>
    <col min="4361" max="4361" width="13.7109375" style="2" customWidth="1"/>
    <col min="4362" max="4363" width="6.140625" style="2" customWidth="1"/>
    <col min="4364" max="4364" width="7.7109375" style="2" customWidth="1"/>
    <col min="4365" max="4365" width="9.5703125" style="2" customWidth="1"/>
    <col min="4366" max="4366" width="21.42578125" style="2" customWidth="1"/>
    <col min="4367" max="4367" width="15.42578125" style="2" customWidth="1"/>
    <col min="4368" max="4368" width="6.7109375" style="2"/>
    <col min="4369" max="4369" width="11.7109375" style="2" bestFit="1" customWidth="1"/>
    <col min="4370" max="4370" width="6.7109375" style="2"/>
    <col min="4371" max="4372" width="11.7109375" style="2" bestFit="1" customWidth="1"/>
    <col min="4373" max="4608" width="6.7109375" style="2"/>
    <col min="4609" max="4609" width="3.7109375" style="2" customWidth="1"/>
    <col min="4610" max="4610" width="5" style="2" customWidth="1"/>
    <col min="4611" max="4613" width="4.7109375" style="2" customWidth="1"/>
    <col min="4614" max="4614" width="12.7109375" style="2" customWidth="1"/>
    <col min="4615" max="4615" width="10.5703125" style="2" customWidth="1"/>
    <col min="4616" max="4616" width="15.7109375" style="2" customWidth="1"/>
    <col min="4617" max="4617" width="13.7109375" style="2" customWidth="1"/>
    <col min="4618" max="4619" width="6.140625" style="2" customWidth="1"/>
    <col min="4620" max="4620" width="7.7109375" style="2" customWidth="1"/>
    <col min="4621" max="4621" width="9.5703125" style="2" customWidth="1"/>
    <col min="4622" max="4622" width="21.42578125" style="2" customWidth="1"/>
    <col min="4623" max="4623" width="15.42578125" style="2" customWidth="1"/>
    <col min="4624" max="4624" width="6.7109375" style="2"/>
    <col min="4625" max="4625" width="11.7109375" style="2" bestFit="1" customWidth="1"/>
    <col min="4626" max="4626" width="6.7109375" style="2"/>
    <col min="4627" max="4628" width="11.7109375" style="2" bestFit="1" customWidth="1"/>
    <col min="4629" max="4864" width="6.7109375" style="2"/>
    <col min="4865" max="4865" width="3.7109375" style="2" customWidth="1"/>
    <col min="4866" max="4866" width="5" style="2" customWidth="1"/>
    <col min="4867" max="4869" width="4.7109375" style="2" customWidth="1"/>
    <col min="4870" max="4870" width="12.7109375" style="2" customWidth="1"/>
    <col min="4871" max="4871" width="10.5703125" style="2" customWidth="1"/>
    <col min="4872" max="4872" width="15.7109375" style="2" customWidth="1"/>
    <col min="4873" max="4873" width="13.7109375" style="2" customWidth="1"/>
    <col min="4874" max="4875" width="6.140625" style="2" customWidth="1"/>
    <col min="4876" max="4876" width="7.7109375" style="2" customWidth="1"/>
    <col min="4877" max="4877" width="9.5703125" style="2" customWidth="1"/>
    <col min="4878" max="4878" width="21.42578125" style="2" customWidth="1"/>
    <col min="4879" max="4879" width="15.42578125" style="2" customWidth="1"/>
    <col min="4880" max="4880" width="6.7109375" style="2"/>
    <col min="4881" max="4881" width="11.7109375" style="2" bestFit="1" customWidth="1"/>
    <col min="4882" max="4882" width="6.7109375" style="2"/>
    <col min="4883" max="4884" width="11.7109375" style="2" bestFit="1" customWidth="1"/>
    <col min="4885" max="5120" width="6.7109375" style="2"/>
    <col min="5121" max="5121" width="3.7109375" style="2" customWidth="1"/>
    <col min="5122" max="5122" width="5" style="2" customWidth="1"/>
    <col min="5123" max="5125" width="4.7109375" style="2" customWidth="1"/>
    <col min="5126" max="5126" width="12.7109375" style="2" customWidth="1"/>
    <col min="5127" max="5127" width="10.5703125" style="2" customWidth="1"/>
    <col min="5128" max="5128" width="15.7109375" style="2" customWidth="1"/>
    <col min="5129" max="5129" width="13.7109375" style="2" customWidth="1"/>
    <col min="5130" max="5131" width="6.140625" style="2" customWidth="1"/>
    <col min="5132" max="5132" width="7.7109375" style="2" customWidth="1"/>
    <col min="5133" max="5133" width="9.5703125" style="2" customWidth="1"/>
    <col min="5134" max="5134" width="21.42578125" style="2" customWidth="1"/>
    <col min="5135" max="5135" width="15.42578125" style="2" customWidth="1"/>
    <col min="5136" max="5136" width="6.7109375" style="2"/>
    <col min="5137" max="5137" width="11.7109375" style="2" bestFit="1" customWidth="1"/>
    <col min="5138" max="5138" width="6.7109375" style="2"/>
    <col min="5139" max="5140" width="11.7109375" style="2" bestFit="1" customWidth="1"/>
    <col min="5141" max="5376" width="6.7109375" style="2"/>
    <col min="5377" max="5377" width="3.7109375" style="2" customWidth="1"/>
    <col min="5378" max="5378" width="5" style="2" customWidth="1"/>
    <col min="5379" max="5381" width="4.7109375" style="2" customWidth="1"/>
    <col min="5382" max="5382" width="12.7109375" style="2" customWidth="1"/>
    <col min="5383" max="5383" width="10.5703125" style="2" customWidth="1"/>
    <col min="5384" max="5384" width="15.7109375" style="2" customWidth="1"/>
    <col min="5385" max="5385" width="13.7109375" style="2" customWidth="1"/>
    <col min="5386" max="5387" width="6.140625" style="2" customWidth="1"/>
    <col min="5388" max="5388" width="7.7109375" style="2" customWidth="1"/>
    <col min="5389" max="5389" width="9.5703125" style="2" customWidth="1"/>
    <col min="5390" max="5390" width="21.42578125" style="2" customWidth="1"/>
    <col min="5391" max="5391" width="15.42578125" style="2" customWidth="1"/>
    <col min="5392" max="5392" width="6.7109375" style="2"/>
    <col min="5393" max="5393" width="11.7109375" style="2" bestFit="1" customWidth="1"/>
    <col min="5394" max="5394" width="6.7109375" style="2"/>
    <col min="5395" max="5396" width="11.7109375" style="2" bestFit="1" customWidth="1"/>
    <col min="5397" max="5632" width="6.7109375" style="2"/>
    <col min="5633" max="5633" width="3.7109375" style="2" customWidth="1"/>
    <col min="5634" max="5634" width="5" style="2" customWidth="1"/>
    <col min="5635" max="5637" width="4.7109375" style="2" customWidth="1"/>
    <col min="5638" max="5638" width="12.7109375" style="2" customWidth="1"/>
    <col min="5639" max="5639" width="10.5703125" style="2" customWidth="1"/>
    <col min="5640" max="5640" width="15.7109375" style="2" customWidth="1"/>
    <col min="5641" max="5641" width="13.7109375" style="2" customWidth="1"/>
    <col min="5642" max="5643" width="6.140625" style="2" customWidth="1"/>
    <col min="5644" max="5644" width="7.7109375" style="2" customWidth="1"/>
    <col min="5645" max="5645" width="9.5703125" style="2" customWidth="1"/>
    <col min="5646" max="5646" width="21.42578125" style="2" customWidth="1"/>
    <col min="5647" max="5647" width="15.42578125" style="2" customWidth="1"/>
    <col min="5648" max="5648" width="6.7109375" style="2"/>
    <col min="5649" max="5649" width="11.7109375" style="2" bestFit="1" customWidth="1"/>
    <col min="5650" max="5650" width="6.7109375" style="2"/>
    <col min="5651" max="5652" width="11.7109375" style="2" bestFit="1" customWidth="1"/>
    <col min="5653" max="5888" width="6.7109375" style="2"/>
    <col min="5889" max="5889" width="3.7109375" style="2" customWidth="1"/>
    <col min="5890" max="5890" width="5" style="2" customWidth="1"/>
    <col min="5891" max="5893" width="4.7109375" style="2" customWidth="1"/>
    <col min="5894" max="5894" width="12.7109375" style="2" customWidth="1"/>
    <col min="5895" max="5895" width="10.5703125" style="2" customWidth="1"/>
    <col min="5896" max="5896" width="15.7109375" style="2" customWidth="1"/>
    <col min="5897" max="5897" width="13.7109375" style="2" customWidth="1"/>
    <col min="5898" max="5899" width="6.140625" style="2" customWidth="1"/>
    <col min="5900" max="5900" width="7.7109375" style="2" customWidth="1"/>
    <col min="5901" max="5901" width="9.5703125" style="2" customWidth="1"/>
    <col min="5902" max="5902" width="21.42578125" style="2" customWidth="1"/>
    <col min="5903" max="5903" width="15.42578125" style="2" customWidth="1"/>
    <col min="5904" max="5904" width="6.7109375" style="2"/>
    <col min="5905" max="5905" width="11.7109375" style="2" bestFit="1" customWidth="1"/>
    <col min="5906" max="5906" width="6.7109375" style="2"/>
    <col min="5907" max="5908" width="11.7109375" style="2" bestFit="1" customWidth="1"/>
    <col min="5909" max="6144" width="6.7109375" style="2"/>
    <col min="6145" max="6145" width="3.7109375" style="2" customWidth="1"/>
    <col min="6146" max="6146" width="5" style="2" customWidth="1"/>
    <col min="6147" max="6149" width="4.7109375" style="2" customWidth="1"/>
    <col min="6150" max="6150" width="12.7109375" style="2" customWidth="1"/>
    <col min="6151" max="6151" width="10.5703125" style="2" customWidth="1"/>
    <col min="6152" max="6152" width="15.7109375" style="2" customWidth="1"/>
    <col min="6153" max="6153" width="13.7109375" style="2" customWidth="1"/>
    <col min="6154" max="6155" width="6.140625" style="2" customWidth="1"/>
    <col min="6156" max="6156" width="7.7109375" style="2" customWidth="1"/>
    <col min="6157" max="6157" width="9.5703125" style="2" customWidth="1"/>
    <col min="6158" max="6158" width="21.42578125" style="2" customWidth="1"/>
    <col min="6159" max="6159" width="15.42578125" style="2" customWidth="1"/>
    <col min="6160" max="6160" width="6.7109375" style="2"/>
    <col min="6161" max="6161" width="11.7109375" style="2" bestFit="1" customWidth="1"/>
    <col min="6162" max="6162" width="6.7109375" style="2"/>
    <col min="6163" max="6164" width="11.7109375" style="2" bestFit="1" customWidth="1"/>
    <col min="6165" max="6400" width="6.7109375" style="2"/>
    <col min="6401" max="6401" width="3.7109375" style="2" customWidth="1"/>
    <col min="6402" max="6402" width="5" style="2" customWidth="1"/>
    <col min="6403" max="6405" width="4.7109375" style="2" customWidth="1"/>
    <col min="6406" max="6406" width="12.7109375" style="2" customWidth="1"/>
    <col min="6407" max="6407" width="10.5703125" style="2" customWidth="1"/>
    <col min="6408" max="6408" width="15.7109375" style="2" customWidth="1"/>
    <col min="6409" max="6409" width="13.7109375" style="2" customWidth="1"/>
    <col min="6410" max="6411" width="6.140625" style="2" customWidth="1"/>
    <col min="6412" max="6412" width="7.7109375" style="2" customWidth="1"/>
    <col min="6413" max="6413" width="9.5703125" style="2" customWidth="1"/>
    <col min="6414" max="6414" width="21.42578125" style="2" customWidth="1"/>
    <col min="6415" max="6415" width="15.42578125" style="2" customWidth="1"/>
    <col min="6416" max="6416" width="6.7109375" style="2"/>
    <col min="6417" max="6417" width="11.7109375" style="2" bestFit="1" customWidth="1"/>
    <col min="6418" max="6418" width="6.7109375" style="2"/>
    <col min="6419" max="6420" width="11.7109375" style="2" bestFit="1" customWidth="1"/>
    <col min="6421" max="6656" width="6.7109375" style="2"/>
    <col min="6657" max="6657" width="3.7109375" style="2" customWidth="1"/>
    <col min="6658" max="6658" width="5" style="2" customWidth="1"/>
    <col min="6659" max="6661" width="4.7109375" style="2" customWidth="1"/>
    <col min="6662" max="6662" width="12.7109375" style="2" customWidth="1"/>
    <col min="6663" max="6663" width="10.5703125" style="2" customWidth="1"/>
    <col min="6664" max="6664" width="15.7109375" style="2" customWidth="1"/>
    <col min="6665" max="6665" width="13.7109375" style="2" customWidth="1"/>
    <col min="6666" max="6667" width="6.140625" style="2" customWidth="1"/>
    <col min="6668" max="6668" width="7.7109375" style="2" customWidth="1"/>
    <col min="6669" max="6669" width="9.5703125" style="2" customWidth="1"/>
    <col min="6670" max="6670" width="21.42578125" style="2" customWidth="1"/>
    <col min="6671" max="6671" width="15.42578125" style="2" customWidth="1"/>
    <col min="6672" max="6672" width="6.7109375" style="2"/>
    <col min="6673" max="6673" width="11.7109375" style="2" bestFit="1" customWidth="1"/>
    <col min="6674" max="6674" width="6.7109375" style="2"/>
    <col min="6675" max="6676" width="11.7109375" style="2" bestFit="1" customWidth="1"/>
    <col min="6677" max="6912" width="6.7109375" style="2"/>
    <col min="6913" max="6913" width="3.7109375" style="2" customWidth="1"/>
    <col min="6914" max="6914" width="5" style="2" customWidth="1"/>
    <col min="6915" max="6917" width="4.7109375" style="2" customWidth="1"/>
    <col min="6918" max="6918" width="12.7109375" style="2" customWidth="1"/>
    <col min="6919" max="6919" width="10.5703125" style="2" customWidth="1"/>
    <col min="6920" max="6920" width="15.7109375" style="2" customWidth="1"/>
    <col min="6921" max="6921" width="13.7109375" style="2" customWidth="1"/>
    <col min="6922" max="6923" width="6.140625" style="2" customWidth="1"/>
    <col min="6924" max="6924" width="7.7109375" style="2" customWidth="1"/>
    <col min="6925" max="6925" width="9.5703125" style="2" customWidth="1"/>
    <col min="6926" max="6926" width="21.42578125" style="2" customWidth="1"/>
    <col min="6927" max="6927" width="15.42578125" style="2" customWidth="1"/>
    <col min="6928" max="6928" width="6.7109375" style="2"/>
    <col min="6929" max="6929" width="11.7109375" style="2" bestFit="1" customWidth="1"/>
    <col min="6930" max="6930" width="6.7109375" style="2"/>
    <col min="6931" max="6932" width="11.7109375" style="2" bestFit="1" customWidth="1"/>
    <col min="6933" max="7168" width="6.7109375" style="2"/>
    <col min="7169" max="7169" width="3.7109375" style="2" customWidth="1"/>
    <col min="7170" max="7170" width="5" style="2" customWidth="1"/>
    <col min="7171" max="7173" width="4.7109375" style="2" customWidth="1"/>
    <col min="7174" max="7174" width="12.7109375" style="2" customWidth="1"/>
    <col min="7175" max="7175" width="10.5703125" style="2" customWidth="1"/>
    <col min="7176" max="7176" width="15.7109375" style="2" customWidth="1"/>
    <col min="7177" max="7177" width="13.7109375" style="2" customWidth="1"/>
    <col min="7178" max="7179" width="6.140625" style="2" customWidth="1"/>
    <col min="7180" max="7180" width="7.7109375" style="2" customWidth="1"/>
    <col min="7181" max="7181" width="9.5703125" style="2" customWidth="1"/>
    <col min="7182" max="7182" width="21.42578125" style="2" customWidth="1"/>
    <col min="7183" max="7183" width="15.42578125" style="2" customWidth="1"/>
    <col min="7184" max="7184" width="6.7109375" style="2"/>
    <col min="7185" max="7185" width="11.7109375" style="2" bestFit="1" customWidth="1"/>
    <col min="7186" max="7186" width="6.7109375" style="2"/>
    <col min="7187" max="7188" width="11.7109375" style="2" bestFit="1" customWidth="1"/>
    <col min="7189" max="7424" width="6.7109375" style="2"/>
    <col min="7425" max="7425" width="3.7109375" style="2" customWidth="1"/>
    <col min="7426" max="7426" width="5" style="2" customWidth="1"/>
    <col min="7427" max="7429" width="4.7109375" style="2" customWidth="1"/>
    <col min="7430" max="7430" width="12.7109375" style="2" customWidth="1"/>
    <col min="7431" max="7431" width="10.5703125" style="2" customWidth="1"/>
    <col min="7432" max="7432" width="15.7109375" style="2" customWidth="1"/>
    <col min="7433" max="7433" width="13.7109375" style="2" customWidth="1"/>
    <col min="7434" max="7435" width="6.140625" style="2" customWidth="1"/>
    <col min="7436" max="7436" width="7.7109375" style="2" customWidth="1"/>
    <col min="7437" max="7437" width="9.5703125" style="2" customWidth="1"/>
    <col min="7438" max="7438" width="21.42578125" style="2" customWidth="1"/>
    <col min="7439" max="7439" width="15.42578125" style="2" customWidth="1"/>
    <col min="7440" max="7440" width="6.7109375" style="2"/>
    <col min="7441" max="7441" width="11.7109375" style="2" bestFit="1" customWidth="1"/>
    <col min="7442" max="7442" width="6.7109375" style="2"/>
    <col min="7443" max="7444" width="11.7109375" style="2" bestFit="1" customWidth="1"/>
    <col min="7445" max="7680" width="6.7109375" style="2"/>
    <col min="7681" max="7681" width="3.7109375" style="2" customWidth="1"/>
    <col min="7682" max="7682" width="5" style="2" customWidth="1"/>
    <col min="7683" max="7685" width="4.7109375" style="2" customWidth="1"/>
    <col min="7686" max="7686" width="12.7109375" style="2" customWidth="1"/>
    <col min="7687" max="7687" width="10.5703125" style="2" customWidth="1"/>
    <col min="7688" max="7688" width="15.7109375" style="2" customWidth="1"/>
    <col min="7689" max="7689" width="13.7109375" style="2" customWidth="1"/>
    <col min="7690" max="7691" width="6.140625" style="2" customWidth="1"/>
    <col min="7692" max="7692" width="7.7109375" style="2" customWidth="1"/>
    <col min="7693" max="7693" width="9.5703125" style="2" customWidth="1"/>
    <col min="7694" max="7694" width="21.42578125" style="2" customWidth="1"/>
    <col min="7695" max="7695" width="15.42578125" style="2" customWidth="1"/>
    <col min="7696" max="7696" width="6.7109375" style="2"/>
    <col min="7697" max="7697" width="11.7109375" style="2" bestFit="1" customWidth="1"/>
    <col min="7698" max="7698" width="6.7109375" style="2"/>
    <col min="7699" max="7700" width="11.7109375" style="2" bestFit="1" customWidth="1"/>
    <col min="7701" max="7936" width="6.7109375" style="2"/>
    <col min="7937" max="7937" width="3.7109375" style="2" customWidth="1"/>
    <col min="7938" max="7938" width="5" style="2" customWidth="1"/>
    <col min="7939" max="7941" width="4.7109375" style="2" customWidth="1"/>
    <col min="7942" max="7942" width="12.7109375" style="2" customWidth="1"/>
    <col min="7943" max="7943" width="10.5703125" style="2" customWidth="1"/>
    <col min="7944" max="7944" width="15.7109375" style="2" customWidth="1"/>
    <col min="7945" max="7945" width="13.7109375" style="2" customWidth="1"/>
    <col min="7946" max="7947" width="6.140625" style="2" customWidth="1"/>
    <col min="7948" max="7948" width="7.7109375" style="2" customWidth="1"/>
    <col min="7949" max="7949" width="9.5703125" style="2" customWidth="1"/>
    <col min="7950" max="7950" width="21.42578125" style="2" customWidth="1"/>
    <col min="7951" max="7951" width="15.42578125" style="2" customWidth="1"/>
    <col min="7952" max="7952" width="6.7109375" style="2"/>
    <col min="7953" max="7953" width="11.7109375" style="2" bestFit="1" customWidth="1"/>
    <col min="7954" max="7954" width="6.7109375" style="2"/>
    <col min="7955" max="7956" width="11.7109375" style="2" bestFit="1" customWidth="1"/>
    <col min="7957" max="8192" width="6.7109375" style="2"/>
    <col min="8193" max="8193" width="3.7109375" style="2" customWidth="1"/>
    <col min="8194" max="8194" width="5" style="2" customWidth="1"/>
    <col min="8195" max="8197" width="4.7109375" style="2" customWidth="1"/>
    <col min="8198" max="8198" width="12.7109375" style="2" customWidth="1"/>
    <col min="8199" max="8199" width="10.5703125" style="2" customWidth="1"/>
    <col min="8200" max="8200" width="15.7109375" style="2" customWidth="1"/>
    <col min="8201" max="8201" width="13.7109375" style="2" customWidth="1"/>
    <col min="8202" max="8203" width="6.140625" style="2" customWidth="1"/>
    <col min="8204" max="8204" width="7.7109375" style="2" customWidth="1"/>
    <col min="8205" max="8205" width="9.5703125" style="2" customWidth="1"/>
    <col min="8206" max="8206" width="21.42578125" style="2" customWidth="1"/>
    <col min="8207" max="8207" width="15.42578125" style="2" customWidth="1"/>
    <col min="8208" max="8208" width="6.7109375" style="2"/>
    <col min="8209" max="8209" width="11.7109375" style="2" bestFit="1" customWidth="1"/>
    <col min="8210" max="8210" width="6.7109375" style="2"/>
    <col min="8211" max="8212" width="11.7109375" style="2" bestFit="1" customWidth="1"/>
    <col min="8213" max="8448" width="6.7109375" style="2"/>
    <col min="8449" max="8449" width="3.7109375" style="2" customWidth="1"/>
    <col min="8450" max="8450" width="5" style="2" customWidth="1"/>
    <col min="8451" max="8453" width="4.7109375" style="2" customWidth="1"/>
    <col min="8454" max="8454" width="12.7109375" style="2" customWidth="1"/>
    <col min="8455" max="8455" width="10.5703125" style="2" customWidth="1"/>
    <col min="8456" max="8456" width="15.7109375" style="2" customWidth="1"/>
    <col min="8457" max="8457" width="13.7109375" style="2" customWidth="1"/>
    <col min="8458" max="8459" width="6.140625" style="2" customWidth="1"/>
    <col min="8460" max="8460" width="7.7109375" style="2" customWidth="1"/>
    <col min="8461" max="8461" width="9.5703125" style="2" customWidth="1"/>
    <col min="8462" max="8462" width="21.42578125" style="2" customWidth="1"/>
    <col min="8463" max="8463" width="15.42578125" style="2" customWidth="1"/>
    <col min="8464" max="8464" width="6.7109375" style="2"/>
    <col min="8465" max="8465" width="11.7109375" style="2" bestFit="1" customWidth="1"/>
    <col min="8466" max="8466" width="6.7109375" style="2"/>
    <col min="8467" max="8468" width="11.7109375" style="2" bestFit="1" customWidth="1"/>
    <col min="8469" max="8704" width="6.7109375" style="2"/>
    <col min="8705" max="8705" width="3.7109375" style="2" customWidth="1"/>
    <col min="8706" max="8706" width="5" style="2" customWidth="1"/>
    <col min="8707" max="8709" width="4.7109375" style="2" customWidth="1"/>
    <col min="8710" max="8710" width="12.7109375" style="2" customWidth="1"/>
    <col min="8711" max="8711" width="10.5703125" style="2" customWidth="1"/>
    <col min="8712" max="8712" width="15.7109375" style="2" customWidth="1"/>
    <col min="8713" max="8713" width="13.7109375" style="2" customWidth="1"/>
    <col min="8714" max="8715" width="6.140625" style="2" customWidth="1"/>
    <col min="8716" max="8716" width="7.7109375" style="2" customWidth="1"/>
    <col min="8717" max="8717" width="9.5703125" style="2" customWidth="1"/>
    <col min="8718" max="8718" width="21.42578125" style="2" customWidth="1"/>
    <col min="8719" max="8719" width="15.42578125" style="2" customWidth="1"/>
    <col min="8720" max="8720" width="6.7109375" style="2"/>
    <col min="8721" max="8721" width="11.7109375" style="2" bestFit="1" customWidth="1"/>
    <col min="8722" max="8722" width="6.7109375" style="2"/>
    <col min="8723" max="8724" width="11.7109375" style="2" bestFit="1" customWidth="1"/>
    <col min="8725" max="8960" width="6.7109375" style="2"/>
    <col min="8961" max="8961" width="3.7109375" style="2" customWidth="1"/>
    <col min="8962" max="8962" width="5" style="2" customWidth="1"/>
    <col min="8963" max="8965" width="4.7109375" style="2" customWidth="1"/>
    <col min="8966" max="8966" width="12.7109375" style="2" customWidth="1"/>
    <col min="8967" max="8967" width="10.5703125" style="2" customWidth="1"/>
    <col min="8968" max="8968" width="15.7109375" style="2" customWidth="1"/>
    <col min="8969" max="8969" width="13.7109375" style="2" customWidth="1"/>
    <col min="8970" max="8971" width="6.140625" style="2" customWidth="1"/>
    <col min="8972" max="8972" width="7.7109375" style="2" customWidth="1"/>
    <col min="8973" max="8973" width="9.5703125" style="2" customWidth="1"/>
    <col min="8974" max="8974" width="21.42578125" style="2" customWidth="1"/>
    <col min="8975" max="8975" width="15.42578125" style="2" customWidth="1"/>
    <col min="8976" max="8976" width="6.7109375" style="2"/>
    <col min="8977" max="8977" width="11.7109375" style="2" bestFit="1" customWidth="1"/>
    <col min="8978" max="8978" width="6.7109375" style="2"/>
    <col min="8979" max="8980" width="11.7109375" style="2" bestFit="1" customWidth="1"/>
    <col min="8981" max="9216" width="6.7109375" style="2"/>
    <col min="9217" max="9217" width="3.7109375" style="2" customWidth="1"/>
    <col min="9218" max="9218" width="5" style="2" customWidth="1"/>
    <col min="9219" max="9221" width="4.7109375" style="2" customWidth="1"/>
    <col min="9222" max="9222" width="12.7109375" style="2" customWidth="1"/>
    <col min="9223" max="9223" width="10.5703125" style="2" customWidth="1"/>
    <col min="9224" max="9224" width="15.7109375" style="2" customWidth="1"/>
    <col min="9225" max="9225" width="13.7109375" style="2" customWidth="1"/>
    <col min="9226" max="9227" width="6.140625" style="2" customWidth="1"/>
    <col min="9228" max="9228" width="7.7109375" style="2" customWidth="1"/>
    <col min="9229" max="9229" width="9.5703125" style="2" customWidth="1"/>
    <col min="9230" max="9230" width="21.42578125" style="2" customWidth="1"/>
    <col min="9231" max="9231" width="15.42578125" style="2" customWidth="1"/>
    <col min="9232" max="9232" width="6.7109375" style="2"/>
    <col min="9233" max="9233" width="11.7109375" style="2" bestFit="1" customWidth="1"/>
    <col min="9234" max="9234" width="6.7109375" style="2"/>
    <col min="9235" max="9236" width="11.7109375" style="2" bestFit="1" customWidth="1"/>
    <col min="9237" max="9472" width="6.7109375" style="2"/>
    <col min="9473" max="9473" width="3.7109375" style="2" customWidth="1"/>
    <col min="9474" max="9474" width="5" style="2" customWidth="1"/>
    <col min="9475" max="9477" width="4.7109375" style="2" customWidth="1"/>
    <col min="9478" max="9478" width="12.7109375" style="2" customWidth="1"/>
    <col min="9479" max="9479" width="10.5703125" style="2" customWidth="1"/>
    <col min="9480" max="9480" width="15.7109375" style="2" customWidth="1"/>
    <col min="9481" max="9481" width="13.7109375" style="2" customWidth="1"/>
    <col min="9482" max="9483" width="6.140625" style="2" customWidth="1"/>
    <col min="9484" max="9484" width="7.7109375" style="2" customWidth="1"/>
    <col min="9485" max="9485" width="9.5703125" style="2" customWidth="1"/>
    <col min="9486" max="9486" width="21.42578125" style="2" customWidth="1"/>
    <col min="9487" max="9487" width="15.42578125" style="2" customWidth="1"/>
    <col min="9488" max="9488" width="6.7109375" style="2"/>
    <col min="9489" max="9489" width="11.7109375" style="2" bestFit="1" customWidth="1"/>
    <col min="9490" max="9490" width="6.7109375" style="2"/>
    <col min="9491" max="9492" width="11.7109375" style="2" bestFit="1" customWidth="1"/>
    <col min="9493" max="9728" width="6.7109375" style="2"/>
    <col min="9729" max="9729" width="3.7109375" style="2" customWidth="1"/>
    <col min="9730" max="9730" width="5" style="2" customWidth="1"/>
    <col min="9731" max="9733" width="4.7109375" style="2" customWidth="1"/>
    <col min="9734" max="9734" width="12.7109375" style="2" customWidth="1"/>
    <col min="9735" max="9735" width="10.5703125" style="2" customWidth="1"/>
    <col min="9736" max="9736" width="15.7109375" style="2" customWidth="1"/>
    <col min="9737" max="9737" width="13.7109375" style="2" customWidth="1"/>
    <col min="9738" max="9739" width="6.140625" style="2" customWidth="1"/>
    <col min="9740" max="9740" width="7.7109375" style="2" customWidth="1"/>
    <col min="9741" max="9741" width="9.5703125" style="2" customWidth="1"/>
    <col min="9742" max="9742" width="21.42578125" style="2" customWidth="1"/>
    <col min="9743" max="9743" width="15.42578125" style="2" customWidth="1"/>
    <col min="9744" max="9744" width="6.7109375" style="2"/>
    <col min="9745" max="9745" width="11.7109375" style="2" bestFit="1" customWidth="1"/>
    <col min="9746" max="9746" width="6.7109375" style="2"/>
    <col min="9747" max="9748" width="11.7109375" style="2" bestFit="1" customWidth="1"/>
    <col min="9749" max="9984" width="6.7109375" style="2"/>
    <col min="9985" max="9985" width="3.7109375" style="2" customWidth="1"/>
    <col min="9986" max="9986" width="5" style="2" customWidth="1"/>
    <col min="9987" max="9989" width="4.7109375" style="2" customWidth="1"/>
    <col min="9990" max="9990" width="12.7109375" style="2" customWidth="1"/>
    <col min="9991" max="9991" width="10.5703125" style="2" customWidth="1"/>
    <col min="9992" max="9992" width="15.7109375" style="2" customWidth="1"/>
    <col min="9993" max="9993" width="13.7109375" style="2" customWidth="1"/>
    <col min="9994" max="9995" width="6.140625" style="2" customWidth="1"/>
    <col min="9996" max="9996" width="7.7109375" style="2" customWidth="1"/>
    <col min="9997" max="9997" width="9.5703125" style="2" customWidth="1"/>
    <col min="9998" max="9998" width="21.42578125" style="2" customWidth="1"/>
    <col min="9999" max="9999" width="15.42578125" style="2" customWidth="1"/>
    <col min="10000" max="10000" width="6.7109375" style="2"/>
    <col min="10001" max="10001" width="11.7109375" style="2" bestFit="1" customWidth="1"/>
    <col min="10002" max="10002" width="6.7109375" style="2"/>
    <col min="10003" max="10004" width="11.7109375" style="2" bestFit="1" customWidth="1"/>
    <col min="10005" max="10240" width="6.7109375" style="2"/>
    <col min="10241" max="10241" width="3.7109375" style="2" customWidth="1"/>
    <col min="10242" max="10242" width="5" style="2" customWidth="1"/>
    <col min="10243" max="10245" width="4.7109375" style="2" customWidth="1"/>
    <col min="10246" max="10246" width="12.7109375" style="2" customWidth="1"/>
    <col min="10247" max="10247" width="10.5703125" style="2" customWidth="1"/>
    <col min="10248" max="10248" width="15.7109375" style="2" customWidth="1"/>
    <col min="10249" max="10249" width="13.7109375" style="2" customWidth="1"/>
    <col min="10250" max="10251" width="6.140625" style="2" customWidth="1"/>
    <col min="10252" max="10252" width="7.7109375" style="2" customWidth="1"/>
    <col min="10253" max="10253" width="9.5703125" style="2" customWidth="1"/>
    <col min="10254" max="10254" width="21.42578125" style="2" customWidth="1"/>
    <col min="10255" max="10255" width="15.42578125" style="2" customWidth="1"/>
    <col min="10256" max="10256" width="6.7109375" style="2"/>
    <col min="10257" max="10257" width="11.7109375" style="2" bestFit="1" customWidth="1"/>
    <col min="10258" max="10258" width="6.7109375" style="2"/>
    <col min="10259" max="10260" width="11.7109375" style="2" bestFit="1" customWidth="1"/>
    <col min="10261" max="10496" width="6.7109375" style="2"/>
    <col min="10497" max="10497" width="3.7109375" style="2" customWidth="1"/>
    <col min="10498" max="10498" width="5" style="2" customWidth="1"/>
    <col min="10499" max="10501" width="4.7109375" style="2" customWidth="1"/>
    <col min="10502" max="10502" width="12.7109375" style="2" customWidth="1"/>
    <col min="10503" max="10503" width="10.5703125" style="2" customWidth="1"/>
    <col min="10504" max="10504" width="15.7109375" style="2" customWidth="1"/>
    <col min="10505" max="10505" width="13.7109375" style="2" customWidth="1"/>
    <col min="10506" max="10507" width="6.140625" style="2" customWidth="1"/>
    <col min="10508" max="10508" width="7.7109375" style="2" customWidth="1"/>
    <col min="10509" max="10509" width="9.5703125" style="2" customWidth="1"/>
    <col min="10510" max="10510" width="21.42578125" style="2" customWidth="1"/>
    <col min="10511" max="10511" width="15.42578125" style="2" customWidth="1"/>
    <col min="10512" max="10512" width="6.7109375" style="2"/>
    <col min="10513" max="10513" width="11.7109375" style="2" bestFit="1" customWidth="1"/>
    <col min="10514" max="10514" width="6.7109375" style="2"/>
    <col min="10515" max="10516" width="11.7109375" style="2" bestFit="1" customWidth="1"/>
    <col min="10517" max="10752" width="6.7109375" style="2"/>
    <col min="10753" max="10753" width="3.7109375" style="2" customWidth="1"/>
    <col min="10754" max="10754" width="5" style="2" customWidth="1"/>
    <col min="10755" max="10757" width="4.7109375" style="2" customWidth="1"/>
    <col min="10758" max="10758" width="12.7109375" style="2" customWidth="1"/>
    <col min="10759" max="10759" width="10.5703125" style="2" customWidth="1"/>
    <col min="10760" max="10760" width="15.7109375" style="2" customWidth="1"/>
    <col min="10761" max="10761" width="13.7109375" style="2" customWidth="1"/>
    <col min="10762" max="10763" width="6.140625" style="2" customWidth="1"/>
    <col min="10764" max="10764" width="7.7109375" style="2" customWidth="1"/>
    <col min="10765" max="10765" width="9.5703125" style="2" customWidth="1"/>
    <col min="10766" max="10766" width="21.42578125" style="2" customWidth="1"/>
    <col min="10767" max="10767" width="15.42578125" style="2" customWidth="1"/>
    <col min="10768" max="10768" width="6.7109375" style="2"/>
    <col min="10769" max="10769" width="11.7109375" style="2" bestFit="1" customWidth="1"/>
    <col min="10770" max="10770" width="6.7109375" style="2"/>
    <col min="10771" max="10772" width="11.7109375" style="2" bestFit="1" customWidth="1"/>
    <col min="10773" max="11008" width="6.7109375" style="2"/>
    <col min="11009" max="11009" width="3.7109375" style="2" customWidth="1"/>
    <col min="11010" max="11010" width="5" style="2" customWidth="1"/>
    <col min="11011" max="11013" width="4.7109375" style="2" customWidth="1"/>
    <col min="11014" max="11014" width="12.7109375" style="2" customWidth="1"/>
    <col min="11015" max="11015" width="10.5703125" style="2" customWidth="1"/>
    <col min="11016" max="11016" width="15.7109375" style="2" customWidth="1"/>
    <col min="11017" max="11017" width="13.7109375" style="2" customWidth="1"/>
    <col min="11018" max="11019" width="6.140625" style="2" customWidth="1"/>
    <col min="11020" max="11020" width="7.7109375" style="2" customWidth="1"/>
    <col min="11021" max="11021" width="9.5703125" style="2" customWidth="1"/>
    <col min="11022" max="11022" width="21.42578125" style="2" customWidth="1"/>
    <col min="11023" max="11023" width="15.42578125" style="2" customWidth="1"/>
    <col min="11024" max="11024" width="6.7109375" style="2"/>
    <col min="11025" max="11025" width="11.7109375" style="2" bestFit="1" customWidth="1"/>
    <col min="11026" max="11026" width="6.7109375" style="2"/>
    <col min="11027" max="11028" width="11.7109375" style="2" bestFit="1" customWidth="1"/>
    <col min="11029" max="11264" width="6.7109375" style="2"/>
    <col min="11265" max="11265" width="3.7109375" style="2" customWidth="1"/>
    <col min="11266" max="11266" width="5" style="2" customWidth="1"/>
    <col min="11267" max="11269" width="4.7109375" style="2" customWidth="1"/>
    <col min="11270" max="11270" width="12.7109375" style="2" customWidth="1"/>
    <col min="11271" max="11271" width="10.5703125" style="2" customWidth="1"/>
    <col min="11272" max="11272" width="15.7109375" style="2" customWidth="1"/>
    <col min="11273" max="11273" width="13.7109375" style="2" customWidth="1"/>
    <col min="11274" max="11275" width="6.140625" style="2" customWidth="1"/>
    <col min="11276" max="11276" width="7.7109375" style="2" customWidth="1"/>
    <col min="11277" max="11277" width="9.5703125" style="2" customWidth="1"/>
    <col min="11278" max="11278" width="21.42578125" style="2" customWidth="1"/>
    <col min="11279" max="11279" width="15.42578125" style="2" customWidth="1"/>
    <col min="11280" max="11280" width="6.7109375" style="2"/>
    <col min="11281" max="11281" width="11.7109375" style="2" bestFit="1" customWidth="1"/>
    <col min="11282" max="11282" width="6.7109375" style="2"/>
    <col min="11283" max="11284" width="11.7109375" style="2" bestFit="1" customWidth="1"/>
    <col min="11285" max="11520" width="6.7109375" style="2"/>
    <col min="11521" max="11521" width="3.7109375" style="2" customWidth="1"/>
    <col min="11522" max="11522" width="5" style="2" customWidth="1"/>
    <col min="11523" max="11525" width="4.7109375" style="2" customWidth="1"/>
    <col min="11526" max="11526" width="12.7109375" style="2" customWidth="1"/>
    <col min="11527" max="11527" width="10.5703125" style="2" customWidth="1"/>
    <col min="11528" max="11528" width="15.7109375" style="2" customWidth="1"/>
    <col min="11529" max="11529" width="13.7109375" style="2" customWidth="1"/>
    <col min="11530" max="11531" width="6.140625" style="2" customWidth="1"/>
    <col min="11532" max="11532" width="7.7109375" style="2" customWidth="1"/>
    <col min="11533" max="11533" width="9.5703125" style="2" customWidth="1"/>
    <col min="11534" max="11534" width="21.42578125" style="2" customWidth="1"/>
    <col min="11535" max="11535" width="15.42578125" style="2" customWidth="1"/>
    <col min="11536" max="11536" width="6.7109375" style="2"/>
    <col min="11537" max="11537" width="11.7109375" style="2" bestFit="1" customWidth="1"/>
    <col min="11538" max="11538" width="6.7109375" style="2"/>
    <col min="11539" max="11540" width="11.7109375" style="2" bestFit="1" customWidth="1"/>
    <col min="11541" max="11776" width="6.7109375" style="2"/>
    <col min="11777" max="11777" width="3.7109375" style="2" customWidth="1"/>
    <col min="11778" max="11778" width="5" style="2" customWidth="1"/>
    <col min="11779" max="11781" width="4.7109375" style="2" customWidth="1"/>
    <col min="11782" max="11782" width="12.7109375" style="2" customWidth="1"/>
    <col min="11783" max="11783" width="10.5703125" style="2" customWidth="1"/>
    <col min="11784" max="11784" width="15.7109375" style="2" customWidth="1"/>
    <col min="11785" max="11785" width="13.7109375" style="2" customWidth="1"/>
    <col min="11786" max="11787" width="6.140625" style="2" customWidth="1"/>
    <col min="11788" max="11788" width="7.7109375" style="2" customWidth="1"/>
    <col min="11789" max="11789" width="9.5703125" style="2" customWidth="1"/>
    <col min="11790" max="11790" width="21.42578125" style="2" customWidth="1"/>
    <col min="11791" max="11791" width="15.42578125" style="2" customWidth="1"/>
    <col min="11792" max="11792" width="6.7109375" style="2"/>
    <col min="11793" max="11793" width="11.7109375" style="2" bestFit="1" customWidth="1"/>
    <col min="11794" max="11794" width="6.7109375" style="2"/>
    <col min="11795" max="11796" width="11.7109375" style="2" bestFit="1" customWidth="1"/>
    <col min="11797" max="12032" width="6.7109375" style="2"/>
    <col min="12033" max="12033" width="3.7109375" style="2" customWidth="1"/>
    <col min="12034" max="12034" width="5" style="2" customWidth="1"/>
    <col min="12035" max="12037" width="4.7109375" style="2" customWidth="1"/>
    <col min="12038" max="12038" width="12.7109375" style="2" customWidth="1"/>
    <col min="12039" max="12039" width="10.5703125" style="2" customWidth="1"/>
    <col min="12040" max="12040" width="15.7109375" style="2" customWidth="1"/>
    <col min="12041" max="12041" width="13.7109375" style="2" customWidth="1"/>
    <col min="12042" max="12043" width="6.140625" style="2" customWidth="1"/>
    <col min="12044" max="12044" width="7.7109375" style="2" customWidth="1"/>
    <col min="12045" max="12045" width="9.5703125" style="2" customWidth="1"/>
    <col min="12046" max="12046" width="21.42578125" style="2" customWidth="1"/>
    <col min="12047" max="12047" width="15.42578125" style="2" customWidth="1"/>
    <col min="12048" max="12048" width="6.7109375" style="2"/>
    <col min="12049" max="12049" width="11.7109375" style="2" bestFit="1" customWidth="1"/>
    <col min="12050" max="12050" width="6.7109375" style="2"/>
    <col min="12051" max="12052" width="11.7109375" style="2" bestFit="1" customWidth="1"/>
    <col min="12053" max="12288" width="6.7109375" style="2"/>
    <col min="12289" max="12289" width="3.7109375" style="2" customWidth="1"/>
    <col min="12290" max="12290" width="5" style="2" customWidth="1"/>
    <col min="12291" max="12293" width="4.7109375" style="2" customWidth="1"/>
    <col min="12294" max="12294" width="12.7109375" style="2" customWidth="1"/>
    <col min="12295" max="12295" width="10.5703125" style="2" customWidth="1"/>
    <col min="12296" max="12296" width="15.7109375" style="2" customWidth="1"/>
    <col min="12297" max="12297" width="13.7109375" style="2" customWidth="1"/>
    <col min="12298" max="12299" width="6.140625" style="2" customWidth="1"/>
    <col min="12300" max="12300" width="7.7109375" style="2" customWidth="1"/>
    <col min="12301" max="12301" width="9.5703125" style="2" customWidth="1"/>
    <col min="12302" max="12302" width="21.42578125" style="2" customWidth="1"/>
    <col min="12303" max="12303" width="15.42578125" style="2" customWidth="1"/>
    <col min="12304" max="12304" width="6.7109375" style="2"/>
    <col min="12305" max="12305" width="11.7109375" style="2" bestFit="1" customWidth="1"/>
    <col min="12306" max="12306" width="6.7109375" style="2"/>
    <col min="12307" max="12308" width="11.7109375" style="2" bestFit="1" customWidth="1"/>
    <col min="12309" max="12544" width="6.7109375" style="2"/>
    <col min="12545" max="12545" width="3.7109375" style="2" customWidth="1"/>
    <col min="12546" max="12546" width="5" style="2" customWidth="1"/>
    <col min="12547" max="12549" width="4.7109375" style="2" customWidth="1"/>
    <col min="12550" max="12550" width="12.7109375" style="2" customWidth="1"/>
    <col min="12551" max="12551" width="10.5703125" style="2" customWidth="1"/>
    <col min="12552" max="12552" width="15.7109375" style="2" customWidth="1"/>
    <col min="12553" max="12553" width="13.7109375" style="2" customWidth="1"/>
    <col min="12554" max="12555" width="6.140625" style="2" customWidth="1"/>
    <col min="12556" max="12556" width="7.7109375" style="2" customWidth="1"/>
    <col min="12557" max="12557" width="9.5703125" style="2" customWidth="1"/>
    <col min="12558" max="12558" width="21.42578125" style="2" customWidth="1"/>
    <col min="12559" max="12559" width="15.42578125" style="2" customWidth="1"/>
    <col min="12560" max="12560" width="6.7109375" style="2"/>
    <col min="12561" max="12561" width="11.7109375" style="2" bestFit="1" customWidth="1"/>
    <col min="12562" max="12562" width="6.7109375" style="2"/>
    <col min="12563" max="12564" width="11.7109375" style="2" bestFit="1" customWidth="1"/>
    <col min="12565" max="12800" width="6.7109375" style="2"/>
    <col min="12801" max="12801" width="3.7109375" style="2" customWidth="1"/>
    <col min="12802" max="12802" width="5" style="2" customWidth="1"/>
    <col min="12803" max="12805" width="4.7109375" style="2" customWidth="1"/>
    <col min="12806" max="12806" width="12.7109375" style="2" customWidth="1"/>
    <col min="12807" max="12807" width="10.5703125" style="2" customWidth="1"/>
    <col min="12808" max="12808" width="15.7109375" style="2" customWidth="1"/>
    <col min="12809" max="12809" width="13.7109375" style="2" customWidth="1"/>
    <col min="12810" max="12811" width="6.140625" style="2" customWidth="1"/>
    <col min="12812" max="12812" width="7.7109375" style="2" customWidth="1"/>
    <col min="12813" max="12813" width="9.5703125" style="2" customWidth="1"/>
    <col min="12814" max="12814" width="21.42578125" style="2" customWidth="1"/>
    <col min="12815" max="12815" width="15.42578125" style="2" customWidth="1"/>
    <col min="12816" max="12816" width="6.7109375" style="2"/>
    <col min="12817" max="12817" width="11.7109375" style="2" bestFit="1" customWidth="1"/>
    <col min="12818" max="12818" width="6.7109375" style="2"/>
    <col min="12819" max="12820" width="11.7109375" style="2" bestFit="1" customWidth="1"/>
    <col min="12821" max="13056" width="6.7109375" style="2"/>
    <col min="13057" max="13057" width="3.7109375" style="2" customWidth="1"/>
    <col min="13058" max="13058" width="5" style="2" customWidth="1"/>
    <col min="13059" max="13061" width="4.7109375" style="2" customWidth="1"/>
    <col min="13062" max="13062" width="12.7109375" style="2" customWidth="1"/>
    <col min="13063" max="13063" width="10.5703125" style="2" customWidth="1"/>
    <col min="13064" max="13064" width="15.7109375" style="2" customWidth="1"/>
    <col min="13065" max="13065" width="13.7109375" style="2" customWidth="1"/>
    <col min="13066" max="13067" width="6.140625" style="2" customWidth="1"/>
    <col min="13068" max="13068" width="7.7109375" style="2" customWidth="1"/>
    <col min="13069" max="13069" width="9.5703125" style="2" customWidth="1"/>
    <col min="13070" max="13070" width="21.42578125" style="2" customWidth="1"/>
    <col min="13071" max="13071" width="15.42578125" style="2" customWidth="1"/>
    <col min="13072" max="13072" width="6.7109375" style="2"/>
    <col min="13073" max="13073" width="11.7109375" style="2" bestFit="1" customWidth="1"/>
    <col min="13074" max="13074" width="6.7109375" style="2"/>
    <col min="13075" max="13076" width="11.7109375" style="2" bestFit="1" customWidth="1"/>
    <col min="13077" max="13312" width="6.7109375" style="2"/>
    <col min="13313" max="13313" width="3.7109375" style="2" customWidth="1"/>
    <col min="13314" max="13314" width="5" style="2" customWidth="1"/>
    <col min="13315" max="13317" width="4.7109375" style="2" customWidth="1"/>
    <col min="13318" max="13318" width="12.7109375" style="2" customWidth="1"/>
    <col min="13319" max="13319" width="10.5703125" style="2" customWidth="1"/>
    <col min="13320" max="13320" width="15.7109375" style="2" customWidth="1"/>
    <col min="13321" max="13321" width="13.7109375" style="2" customWidth="1"/>
    <col min="13322" max="13323" width="6.140625" style="2" customWidth="1"/>
    <col min="13324" max="13324" width="7.7109375" style="2" customWidth="1"/>
    <col min="13325" max="13325" width="9.5703125" style="2" customWidth="1"/>
    <col min="13326" max="13326" width="21.42578125" style="2" customWidth="1"/>
    <col min="13327" max="13327" width="15.42578125" style="2" customWidth="1"/>
    <col min="13328" max="13328" width="6.7109375" style="2"/>
    <col min="13329" max="13329" width="11.7109375" style="2" bestFit="1" customWidth="1"/>
    <col min="13330" max="13330" width="6.7109375" style="2"/>
    <col min="13331" max="13332" width="11.7109375" style="2" bestFit="1" customWidth="1"/>
    <col min="13333" max="13568" width="6.7109375" style="2"/>
    <col min="13569" max="13569" width="3.7109375" style="2" customWidth="1"/>
    <col min="13570" max="13570" width="5" style="2" customWidth="1"/>
    <col min="13571" max="13573" width="4.7109375" style="2" customWidth="1"/>
    <col min="13574" max="13574" width="12.7109375" style="2" customWidth="1"/>
    <col min="13575" max="13575" width="10.5703125" style="2" customWidth="1"/>
    <col min="13576" max="13576" width="15.7109375" style="2" customWidth="1"/>
    <col min="13577" max="13577" width="13.7109375" style="2" customWidth="1"/>
    <col min="13578" max="13579" width="6.140625" style="2" customWidth="1"/>
    <col min="13580" max="13580" width="7.7109375" style="2" customWidth="1"/>
    <col min="13581" max="13581" width="9.5703125" style="2" customWidth="1"/>
    <col min="13582" max="13582" width="21.42578125" style="2" customWidth="1"/>
    <col min="13583" max="13583" width="15.42578125" style="2" customWidth="1"/>
    <col min="13584" max="13584" width="6.7109375" style="2"/>
    <col min="13585" max="13585" width="11.7109375" style="2" bestFit="1" customWidth="1"/>
    <col min="13586" max="13586" width="6.7109375" style="2"/>
    <col min="13587" max="13588" width="11.7109375" style="2" bestFit="1" customWidth="1"/>
    <col min="13589" max="13824" width="6.7109375" style="2"/>
    <col min="13825" max="13825" width="3.7109375" style="2" customWidth="1"/>
    <col min="13826" max="13826" width="5" style="2" customWidth="1"/>
    <col min="13827" max="13829" width="4.7109375" style="2" customWidth="1"/>
    <col min="13830" max="13830" width="12.7109375" style="2" customWidth="1"/>
    <col min="13831" max="13831" width="10.5703125" style="2" customWidth="1"/>
    <col min="13832" max="13832" width="15.7109375" style="2" customWidth="1"/>
    <col min="13833" max="13833" width="13.7109375" style="2" customWidth="1"/>
    <col min="13834" max="13835" width="6.140625" style="2" customWidth="1"/>
    <col min="13836" max="13836" width="7.7109375" style="2" customWidth="1"/>
    <col min="13837" max="13837" width="9.5703125" style="2" customWidth="1"/>
    <col min="13838" max="13838" width="21.42578125" style="2" customWidth="1"/>
    <col min="13839" max="13839" width="15.42578125" style="2" customWidth="1"/>
    <col min="13840" max="13840" width="6.7109375" style="2"/>
    <col min="13841" max="13841" width="11.7109375" style="2" bestFit="1" customWidth="1"/>
    <col min="13842" max="13842" width="6.7109375" style="2"/>
    <col min="13843" max="13844" width="11.7109375" style="2" bestFit="1" customWidth="1"/>
    <col min="13845" max="14080" width="6.7109375" style="2"/>
    <col min="14081" max="14081" width="3.7109375" style="2" customWidth="1"/>
    <col min="14082" max="14082" width="5" style="2" customWidth="1"/>
    <col min="14083" max="14085" width="4.7109375" style="2" customWidth="1"/>
    <col min="14086" max="14086" width="12.7109375" style="2" customWidth="1"/>
    <col min="14087" max="14087" width="10.5703125" style="2" customWidth="1"/>
    <col min="14088" max="14088" width="15.7109375" style="2" customWidth="1"/>
    <col min="14089" max="14089" width="13.7109375" style="2" customWidth="1"/>
    <col min="14090" max="14091" width="6.140625" style="2" customWidth="1"/>
    <col min="14092" max="14092" width="7.7109375" style="2" customWidth="1"/>
    <col min="14093" max="14093" width="9.5703125" style="2" customWidth="1"/>
    <col min="14094" max="14094" width="21.42578125" style="2" customWidth="1"/>
    <col min="14095" max="14095" width="15.42578125" style="2" customWidth="1"/>
    <col min="14096" max="14096" width="6.7109375" style="2"/>
    <col min="14097" max="14097" width="11.7109375" style="2" bestFit="1" customWidth="1"/>
    <col min="14098" max="14098" width="6.7109375" style="2"/>
    <col min="14099" max="14100" width="11.7109375" style="2" bestFit="1" customWidth="1"/>
    <col min="14101" max="14336" width="6.7109375" style="2"/>
    <col min="14337" max="14337" width="3.7109375" style="2" customWidth="1"/>
    <col min="14338" max="14338" width="5" style="2" customWidth="1"/>
    <col min="14339" max="14341" width="4.7109375" style="2" customWidth="1"/>
    <col min="14342" max="14342" width="12.7109375" style="2" customWidth="1"/>
    <col min="14343" max="14343" width="10.5703125" style="2" customWidth="1"/>
    <col min="14344" max="14344" width="15.7109375" style="2" customWidth="1"/>
    <col min="14345" max="14345" width="13.7109375" style="2" customWidth="1"/>
    <col min="14346" max="14347" width="6.140625" style="2" customWidth="1"/>
    <col min="14348" max="14348" width="7.7109375" style="2" customWidth="1"/>
    <col min="14349" max="14349" width="9.5703125" style="2" customWidth="1"/>
    <col min="14350" max="14350" width="21.42578125" style="2" customWidth="1"/>
    <col min="14351" max="14351" width="15.42578125" style="2" customWidth="1"/>
    <col min="14352" max="14352" width="6.7109375" style="2"/>
    <col min="14353" max="14353" width="11.7109375" style="2" bestFit="1" customWidth="1"/>
    <col min="14354" max="14354" width="6.7109375" style="2"/>
    <col min="14355" max="14356" width="11.7109375" style="2" bestFit="1" customWidth="1"/>
    <col min="14357" max="14592" width="6.7109375" style="2"/>
    <col min="14593" max="14593" width="3.7109375" style="2" customWidth="1"/>
    <col min="14594" max="14594" width="5" style="2" customWidth="1"/>
    <col min="14595" max="14597" width="4.7109375" style="2" customWidth="1"/>
    <col min="14598" max="14598" width="12.7109375" style="2" customWidth="1"/>
    <col min="14599" max="14599" width="10.5703125" style="2" customWidth="1"/>
    <col min="14600" max="14600" width="15.7109375" style="2" customWidth="1"/>
    <col min="14601" max="14601" width="13.7109375" style="2" customWidth="1"/>
    <col min="14602" max="14603" width="6.140625" style="2" customWidth="1"/>
    <col min="14604" max="14604" width="7.7109375" style="2" customWidth="1"/>
    <col min="14605" max="14605" width="9.5703125" style="2" customWidth="1"/>
    <col min="14606" max="14606" width="21.42578125" style="2" customWidth="1"/>
    <col min="14607" max="14607" width="15.42578125" style="2" customWidth="1"/>
    <col min="14608" max="14608" width="6.7109375" style="2"/>
    <col min="14609" max="14609" width="11.7109375" style="2" bestFit="1" customWidth="1"/>
    <col min="14610" max="14610" width="6.7109375" style="2"/>
    <col min="14611" max="14612" width="11.7109375" style="2" bestFit="1" customWidth="1"/>
    <col min="14613" max="14848" width="6.7109375" style="2"/>
    <col min="14849" max="14849" width="3.7109375" style="2" customWidth="1"/>
    <col min="14850" max="14850" width="5" style="2" customWidth="1"/>
    <col min="14851" max="14853" width="4.7109375" style="2" customWidth="1"/>
    <col min="14854" max="14854" width="12.7109375" style="2" customWidth="1"/>
    <col min="14855" max="14855" width="10.5703125" style="2" customWidth="1"/>
    <col min="14856" max="14856" width="15.7109375" style="2" customWidth="1"/>
    <col min="14857" max="14857" width="13.7109375" style="2" customWidth="1"/>
    <col min="14858" max="14859" width="6.140625" style="2" customWidth="1"/>
    <col min="14860" max="14860" width="7.7109375" style="2" customWidth="1"/>
    <col min="14861" max="14861" width="9.5703125" style="2" customWidth="1"/>
    <col min="14862" max="14862" width="21.42578125" style="2" customWidth="1"/>
    <col min="14863" max="14863" width="15.42578125" style="2" customWidth="1"/>
    <col min="14864" max="14864" width="6.7109375" style="2"/>
    <col min="14865" max="14865" width="11.7109375" style="2" bestFit="1" customWidth="1"/>
    <col min="14866" max="14866" width="6.7109375" style="2"/>
    <col min="14867" max="14868" width="11.7109375" style="2" bestFit="1" customWidth="1"/>
    <col min="14869" max="15104" width="6.7109375" style="2"/>
    <col min="15105" max="15105" width="3.7109375" style="2" customWidth="1"/>
    <col min="15106" max="15106" width="5" style="2" customWidth="1"/>
    <col min="15107" max="15109" width="4.7109375" style="2" customWidth="1"/>
    <col min="15110" max="15110" width="12.7109375" style="2" customWidth="1"/>
    <col min="15111" max="15111" width="10.5703125" style="2" customWidth="1"/>
    <col min="15112" max="15112" width="15.7109375" style="2" customWidth="1"/>
    <col min="15113" max="15113" width="13.7109375" style="2" customWidth="1"/>
    <col min="15114" max="15115" width="6.140625" style="2" customWidth="1"/>
    <col min="15116" max="15116" width="7.7109375" style="2" customWidth="1"/>
    <col min="15117" max="15117" width="9.5703125" style="2" customWidth="1"/>
    <col min="15118" max="15118" width="21.42578125" style="2" customWidth="1"/>
    <col min="15119" max="15119" width="15.42578125" style="2" customWidth="1"/>
    <col min="15120" max="15120" width="6.7109375" style="2"/>
    <col min="15121" max="15121" width="11.7109375" style="2" bestFit="1" customWidth="1"/>
    <col min="15122" max="15122" width="6.7109375" style="2"/>
    <col min="15123" max="15124" width="11.7109375" style="2" bestFit="1" customWidth="1"/>
    <col min="15125" max="15360" width="6.7109375" style="2"/>
    <col min="15361" max="15361" width="3.7109375" style="2" customWidth="1"/>
    <col min="15362" max="15362" width="5" style="2" customWidth="1"/>
    <col min="15363" max="15365" width="4.7109375" style="2" customWidth="1"/>
    <col min="15366" max="15366" width="12.7109375" style="2" customWidth="1"/>
    <col min="15367" max="15367" width="10.5703125" style="2" customWidth="1"/>
    <col min="15368" max="15368" width="15.7109375" style="2" customWidth="1"/>
    <col min="15369" max="15369" width="13.7109375" style="2" customWidth="1"/>
    <col min="15370" max="15371" width="6.140625" style="2" customWidth="1"/>
    <col min="15372" max="15372" width="7.7109375" style="2" customWidth="1"/>
    <col min="15373" max="15373" width="9.5703125" style="2" customWidth="1"/>
    <col min="15374" max="15374" width="21.42578125" style="2" customWidth="1"/>
    <col min="15375" max="15375" width="15.42578125" style="2" customWidth="1"/>
    <col min="15376" max="15376" width="6.7109375" style="2"/>
    <col min="15377" max="15377" width="11.7109375" style="2" bestFit="1" customWidth="1"/>
    <col min="15378" max="15378" width="6.7109375" style="2"/>
    <col min="15379" max="15380" width="11.7109375" style="2" bestFit="1" customWidth="1"/>
    <col min="15381" max="15616" width="6.7109375" style="2"/>
    <col min="15617" max="15617" width="3.7109375" style="2" customWidth="1"/>
    <col min="15618" max="15618" width="5" style="2" customWidth="1"/>
    <col min="15619" max="15621" width="4.7109375" style="2" customWidth="1"/>
    <col min="15622" max="15622" width="12.7109375" style="2" customWidth="1"/>
    <col min="15623" max="15623" width="10.5703125" style="2" customWidth="1"/>
    <col min="15624" max="15624" width="15.7109375" style="2" customWidth="1"/>
    <col min="15625" max="15625" width="13.7109375" style="2" customWidth="1"/>
    <col min="15626" max="15627" width="6.140625" style="2" customWidth="1"/>
    <col min="15628" max="15628" width="7.7109375" style="2" customWidth="1"/>
    <col min="15629" max="15629" width="9.5703125" style="2" customWidth="1"/>
    <col min="15630" max="15630" width="21.42578125" style="2" customWidth="1"/>
    <col min="15631" max="15631" width="15.42578125" style="2" customWidth="1"/>
    <col min="15632" max="15632" width="6.7109375" style="2"/>
    <col min="15633" max="15633" width="11.7109375" style="2" bestFit="1" customWidth="1"/>
    <col min="15634" max="15634" width="6.7109375" style="2"/>
    <col min="15635" max="15636" width="11.7109375" style="2" bestFit="1" customWidth="1"/>
    <col min="15637" max="15872" width="6.7109375" style="2"/>
    <col min="15873" max="15873" width="3.7109375" style="2" customWidth="1"/>
    <col min="15874" max="15874" width="5" style="2" customWidth="1"/>
    <col min="15875" max="15877" width="4.7109375" style="2" customWidth="1"/>
    <col min="15878" max="15878" width="12.7109375" style="2" customWidth="1"/>
    <col min="15879" max="15879" width="10.5703125" style="2" customWidth="1"/>
    <col min="15880" max="15880" width="15.7109375" style="2" customWidth="1"/>
    <col min="15881" max="15881" width="13.7109375" style="2" customWidth="1"/>
    <col min="15882" max="15883" width="6.140625" style="2" customWidth="1"/>
    <col min="15884" max="15884" width="7.7109375" style="2" customWidth="1"/>
    <col min="15885" max="15885" width="9.5703125" style="2" customWidth="1"/>
    <col min="15886" max="15886" width="21.42578125" style="2" customWidth="1"/>
    <col min="15887" max="15887" width="15.42578125" style="2" customWidth="1"/>
    <col min="15888" max="15888" width="6.7109375" style="2"/>
    <col min="15889" max="15889" width="11.7109375" style="2" bestFit="1" customWidth="1"/>
    <col min="15890" max="15890" width="6.7109375" style="2"/>
    <col min="15891" max="15892" width="11.7109375" style="2" bestFit="1" customWidth="1"/>
    <col min="15893" max="16128" width="6.7109375" style="2"/>
    <col min="16129" max="16129" width="3.7109375" style="2" customWidth="1"/>
    <col min="16130" max="16130" width="5" style="2" customWidth="1"/>
    <col min="16131" max="16133" width="4.7109375" style="2" customWidth="1"/>
    <col min="16134" max="16134" width="12.7109375" style="2" customWidth="1"/>
    <col min="16135" max="16135" width="10.5703125" style="2" customWidth="1"/>
    <col min="16136" max="16136" width="15.7109375" style="2" customWidth="1"/>
    <col min="16137" max="16137" width="13.7109375" style="2" customWidth="1"/>
    <col min="16138" max="16139" width="6.140625" style="2" customWidth="1"/>
    <col min="16140" max="16140" width="7.7109375" style="2" customWidth="1"/>
    <col min="16141" max="16141" width="9.5703125" style="2" customWidth="1"/>
    <col min="16142" max="16142" width="21.42578125" style="2" customWidth="1"/>
    <col min="16143" max="16143" width="15.42578125" style="2" customWidth="1"/>
    <col min="16144" max="16144" width="6.7109375" style="2"/>
    <col min="16145" max="16145" width="11.7109375" style="2" bestFit="1" customWidth="1"/>
    <col min="16146" max="16146" width="6.7109375" style="2"/>
    <col min="16147" max="16148" width="11.7109375" style="2" bestFit="1" customWidth="1"/>
    <col min="16149" max="16384" width="6.7109375" style="2"/>
  </cols>
  <sheetData>
    <row r="1" spans="1:53" ht="12.75" customHeight="1" x14ac:dyDescent="0.2">
      <c r="A1" s="289" t="s">
        <v>0</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1"/>
    </row>
    <row r="2" spans="1:53" x14ac:dyDescent="0.2">
      <c r="A2" s="292"/>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4"/>
    </row>
    <row r="3" spans="1:53" x14ac:dyDescent="0.2">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5"/>
    </row>
    <row r="4" spans="1:53" ht="13.5" thickBot="1" x14ac:dyDescent="0.25">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8"/>
    </row>
    <row r="5" spans="1:53" ht="12.75" customHeight="1" x14ac:dyDescent="0.2">
      <c r="A5" s="295" t="s">
        <v>1</v>
      </c>
      <c r="B5" s="295"/>
      <c r="C5" s="295"/>
      <c r="D5" s="295"/>
      <c r="E5" s="295"/>
      <c r="F5" s="295"/>
      <c r="G5" s="295"/>
      <c r="H5" s="295"/>
      <c r="I5" s="295"/>
      <c r="J5" s="295"/>
      <c r="K5" s="295"/>
      <c r="L5" s="295"/>
      <c r="M5" s="295" t="s">
        <v>582</v>
      </c>
      <c r="N5" s="295"/>
      <c r="O5" s="295"/>
      <c r="P5" s="295"/>
      <c r="Q5" s="295"/>
      <c r="R5" s="295"/>
      <c r="S5" s="295"/>
      <c r="T5" s="295"/>
      <c r="U5" s="295"/>
      <c r="V5" s="295"/>
      <c r="W5" s="295"/>
      <c r="X5" s="295"/>
      <c r="Y5" s="295"/>
      <c r="Z5" s="295"/>
      <c r="AA5" s="295"/>
      <c r="AB5" s="295"/>
      <c r="AC5" s="298"/>
      <c r="AD5" s="466" t="s">
        <v>583</v>
      </c>
      <c r="AE5" s="297"/>
      <c r="AF5" s="297"/>
      <c r="AG5" s="297"/>
      <c r="AH5" s="297"/>
      <c r="AI5" s="297"/>
      <c r="AJ5" s="297"/>
      <c r="AK5" s="297"/>
      <c r="AL5" s="297"/>
      <c r="AM5" s="467"/>
    </row>
    <row r="6" spans="1:53" ht="29.25" customHeight="1" thickBot="1" x14ac:dyDescent="0.25">
      <c r="A6" s="300" t="s">
        <v>584</v>
      </c>
      <c r="B6" s="301"/>
      <c r="C6" s="301"/>
      <c r="D6" s="301"/>
      <c r="E6" s="301"/>
      <c r="F6" s="301"/>
      <c r="G6" s="301"/>
      <c r="H6" s="301"/>
      <c r="I6" s="301"/>
      <c r="J6" s="301"/>
      <c r="K6" s="301"/>
      <c r="L6" s="302"/>
      <c r="M6" s="303" t="s">
        <v>585</v>
      </c>
      <c r="N6" s="303"/>
      <c r="O6" s="303"/>
      <c r="P6" s="303"/>
      <c r="Q6" s="303"/>
      <c r="R6" s="303"/>
      <c r="S6" s="303"/>
      <c r="T6" s="303"/>
      <c r="U6" s="303"/>
      <c r="V6" s="303"/>
      <c r="W6" s="303"/>
      <c r="X6" s="303"/>
      <c r="Y6" s="303"/>
      <c r="Z6" s="303"/>
      <c r="AA6" s="303"/>
      <c r="AB6" s="303"/>
      <c r="AC6" s="300"/>
      <c r="AD6" s="468"/>
      <c r="AE6" s="469"/>
      <c r="AF6" s="469"/>
      <c r="AG6" s="469"/>
      <c r="AH6" s="469"/>
      <c r="AI6" s="469"/>
      <c r="AJ6" s="469"/>
      <c r="AK6" s="469"/>
      <c r="AL6" s="469"/>
      <c r="AM6" s="470"/>
    </row>
    <row r="7" spans="1:53" ht="12.75" customHeight="1" x14ac:dyDescent="0.2">
      <c r="A7" s="287" t="s">
        <v>6</v>
      </c>
      <c r="B7" s="287"/>
      <c r="C7" s="287"/>
      <c r="D7" s="287"/>
      <c r="E7" s="287"/>
      <c r="F7" s="287"/>
      <c r="G7" s="287"/>
      <c r="H7" s="287"/>
      <c r="I7" s="287"/>
      <c r="J7" s="287"/>
      <c r="K7" s="287"/>
      <c r="L7" s="287"/>
      <c r="M7" s="287"/>
      <c r="N7" s="287"/>
      <c r="O7" s="287"/>
      <c r="P7" s="317" t="s">
        <v>7</v>
      </c>
      <c r="Q7" s="317"/>
      <c r="R7" s="317"/>
      <c r="S7" s="317"/>
      <c r="T7" s="317"/>
      <c r="U7" s="317"/>
      <c r="V7" s="317"/>
      <c r="W7" s="317"/>
      <c r="X7" s="317"/>
      <c r="Y7" s="317"/>
      <c r="Z7" s="317"/>
      <c r="AA7" s="317"/>
      <c r="AB7" s="353" t="s">
        <v>8</v>
      </c>
      <c r="AC7" s="353"/>
      <c r="AD7" s="465"/>
      <c r="AE7" s="465"/>
      <c r="AF7" s="465"/>
      <c r="AG7" s="465"/>
      <c r="AH7" s="465"/>
      <c r="AI7" s="465"/>
      <c r="AJ7" s="465"/>
      <c r="AK7" s="465"/>
      <c r="AL7" s="465"/>
      <c r="AM7" s="465"/>
    </row>
    <row r="8" spans="1:53" ht="27" customHeight="1" x14ac:dyDescent="0.2">
      <c r="A8" s="287" t="s">
        <v>9</v>
      </c>
      <c r="B8" s="321" t="s">
        <v>10</v>
      </c>
      <c r="C8" s="321"/>
      <c r="D8" s="321"/>
      <c r="E8" s="321"/>
      <c r="F8" s="287" t="s">
        <v>11</v>
      </c>
      <c r="G8" s="287" t="s">
        <v>12</v>
      </c>
      <c r="H8" s="287" t="s">
        <v>13</v>
      </c>
      <c r="I8" s="287" t="s">
        <v>14</v>
      </c>
      <c r="J8" s="287" t="s">
        <v>15</v>
      </c>
      <c r="K8" s="287" t="s">
        <v>16</v>
      </c>
      <c r="L8" s="287"/>
      <c r="M8" s="287" t="s">
        <v>17</v>
      </c>
      <c r="N8" s="287" t="s">
        <v>18</v>
      </c>
      <c r="O8" s="287" t="s">
        <v>19</v>
      </c>
      <c r="P8" s="326" t="s">
        <v>20</v>
      </c>
      <c r="Q8" s="326" t="s">
        <v>21</v>
      </c>
      <c r="R8" s="326" t="s">
        <v>22</v>
      </c>
      <c r="S8" s="326" t="s">
        <v>23</v>
      </c>
      <c r="T8" s="326" t="s">
        <v>24</v>
      </c>
      <c r="U8" s="326" t="s">
        <v>25</v>
      </c>
      <c r="V8" s="326" t="s">
        <v>26</v>
      </c>
      <c r="W8" s="326" t="s">
        <v>27</v>
      </c>
      <c r="X8" s="326" t="s">
        <v>28</v>
      </c>
      <c r="Y8" s="326" t="s">
        <v>29</v>
      </c>
      <c r="Z8" s="326" t="s">
        <v>30</v>
      </c>
      <c r="AA8" s="326" t="s">
        <v>31</v>
      </c>
      <c r="AB8" s="336" t="s">
        <v>20</v>
      </c>
      <c r="AC8" s="336" t="s">
        <v>21</v>
      </c>
      <c r="AD8" s="336" t="s">
        <v>22</v>
      </c>
      <c r="AE8" s="336" t="s">
        <v>23</v>
      </c>
      <c r="AF8" s="336" t="s">
        <v>24</v>
      </c>
      <c r="AG8" s="336" t="s">
        <v>25</v>
      </c>
      <c r="AH8" s="336" t="s">
        <v>26</v>
      </c>
      <c r="AI8" s="336" t="s">
        <v>27</v>
      </c>
      <c r="AJ8" s="336" t="s">
        <v>28</v>
      </c>
      <c r="AK8" s="336" t="s">
        <v>29</v>
      </c>
      <c r="AL8" s="336" t="s">
        <v>30</v>
      </c>
      <c r="AM8" s="336" t="s">
        <v>31</v>
      </c>
    </row>
    <row r="9" spans="1:53" ht="22.5" customHeight="1" x14ac:dyDescent="0.2">
      <c r="A9" s="287"/>
      <c r="B9" s="26">
        <v>1</v>
      </c>
      <c r="C9" s="26">
        <v>2</v>
      </c>
      <c r="D9" s="26">
        <v>3</v>
      </c>
      <c r="E9" s="26">
        <v>4</v>
      </c>
      <c r="F9" s="375"/>
      <c r="G9" s="287"/>
      <c r="H9" s="287"/>
      <c r="I9" s="375"/>
      <c r="J9" s="375"/>
      <c r="K9" s="26" t="s">
        <v>32</v>
      </c>
      <c r="L9" s="26" t="s">
        <v>33</v>
      </c>
      <c r="M9" s="287"/>
      <c r="N9" s="287"/>
      <c r="O9" s="375"/>
      <c r="P9" s="326"/>
      <c r="Q9" s="326"/>
      <c r="R9" s="326"/>
      <c r="S9" s="326"/>
      <c r="T9" s="326"/>
      <c r="U9" s="326"/>
      <c r="V9" s="326"/>
      <c r="W9" s="326"/>
      <c r="X9" s="326"/>
      <c r="Y9" s="326"/>
      <c r="Z9" s="326"/>
      <c r="AA9" s="326"/>
      <c r="AB9" s="336"/>
      <c r="AC9" s="336"/>
      <c r="AD9" s="336"/>
      <c r="AE9" s="336"/>
      <c r="AF9" s="336"/>
      <c r="AG9" s="336"/>
      <c r="AH9" s="336"/>
      <c r="AI9" s="336"/>
      <c r="AJ9" s="336"/>
      <c r="AK9" s="336"/>
      <c r="AL9" s="336"/>
      <c r="AM9" s="336"/>
    </row>
    <row r="10" spans="1:53" ht="146.25" customHeight="1" x14ac:dyDescent="0.2">
      <c r="A10" s="43">
        <v>1</v>
      </c>
      <c r="B10" s="91" t="s">
        <v>152</v>
      </c>
      <c r="C10" s="91"/>
      <c r="D10" s="91"/>
      <c r="E10" s="246"/>
      <c r="F10" s="247" t="s">
        <v>586</v>
      </c>
      <c r="G10" s="248"/>
      <c r="H10" s="249" t="s">
        <v>587</v>
      </c>
      <c r="I10" s="249" t="s">
        <v>94</v>
      </c>
      <c r="J10" s="250">
        <v>1</v>
      </c>
      <c r="K10" s="251" t="s">
        <v>588</v>
      </c>
      <c r="L10" s="223" t="s">
        <v>63</v>
      </c>
      <c r="M10" s="19" t="s">
        <v>39</v>
      </c>
      <c r="N10" s="247" t="s">
        <v>589</v>
      </c>
      <c r="O10" s="247" t="s">
        <v>590</v>
      </c>
      <c r="P10" s="252" t="s">
        <v>63</v>
      </c>
      <c r="Q10" s="252" t="s">
        <v>63</v>
      </c>
      <c r="R10" s="252" t="s">
        <v>63</v>
      </c>
      <c r="S10" s="252" t="s">
        <v>63</v>
      </c>
      <c r="T10" s="252" t="s">
        <v>63</v>
      </c>
      <c r="U10" s="252" t="s">
        <v>63</v>
      </c>
      <c r="V10" s="95">
        <f>1*100%</f>
        <v>1</v>
      </c>
      <c r="W10" s="252" t="s">
        <v>63</v>
      </c>
      <c r="X10" s="252" t="s">
        <v>63</v>
      </c>
      <c r="Y10" s="252" t="s">
        <v>63</v>
      </c>
      <c r="Z10" s="252" t="s">
        <v>63</v>
      </c>
      <c r="AA10" s="252" t="s">
        <v>63</v>
      </c>
      <c r="AB10" s="252" t="s">
        <v>63</v>
      </c>
      <c r="AC10" s="252" t="s">
        <v>63</v>
      </c>
      <c r="AD10" s="252" t="s">
        <v>63</v>
      </c>
      <c r="AE10" s="252" t="s">
        <v>63</v>
      </c>
      <c r="AF10" s="252" t="s">
        <v>63</v>
      </c>
      <c r="AG10" s="252" t="s">
        <v>63</v>
      </c>
      <c r="AH10" s="95" t="s">
        <v>591</v>
      </c>
      <c r="AI10" s="252" t="s">
        <v>63</v>
      </c>
      <c r="AJ10" s="252" t="s">
        <v>63</v>
      </c>
      <c r="AK10" s="252" t="s">
        <v>63</v>
      </c>
      <c r="AL10" s="252" t="s">
        <v>63</v>
      </c>
      <c r="AM10" s="252" t="s">
        <v>63</v>
      </c>
    </row>
    <row r="11" spans="1:53" ht="161.25" customHeight="1" x14ac:dyDescent="0.2">
      <c r="A11" s="43">
        <v>2</v>
      </c>
      <c r="B11" s="91" t="s">
        <v>152</v>
      </c>
      <c r="C11" s="91"/>
      <c r="D11" s="91"/>
      <c r="E11" s="246"/>
      <c r="F11" s="247" t="s">
        <v>592</v>
      </c>
      <c r="G11" s="253"/>
      <c r="H11" s="249" t="s">
        <v>593</v>
      </c>
      <c r="I11" s="249" t="s">
        <v>94</v>
      </c>
      <c r="J11" s="247" t="s">
        <v>594</v>
      </c>
      <c r="K11" s="251" t="s">
        <v>595</v>
      </c>
      <c r="L11" s="223"/>
      <c r="M11" s="19" t="s">
        <v>596</v>
      </c>
      <c r="N11" s="247" t="s">
        <v>589</v>
      </c>
      <c r="O11" s="247" t="s">
        <v>590</v>
      </c>
      <c r="P11" s="252" t="s">
        <v>63</v>
      </c>
      <c r="Q11" s="252" t="s">
        <v>63</v>
      </c>
      <c r="R11" s="252" t="s">
        <v>63</v>
      </c>
      <c r="S11" s="252" t="s">
        <v>63</v>
      </c>
      <c r="T11" s="252" t="s">
        <v>63</v>
      </c>
      <c r="U11" s="252" t="s">
        <v>63</v>
      </c>
      <c r="V11" s="20" t="s">
        <v>597</v>
      </c>
      <c r="W11" s="252" t="s">
        <v>63</v>
      </c>
      <c r="X11" s="252" t="s">
        <v>63</v>
      </c>
      <c r="Y11" s="252" t="s">
        <v>63</v>
      </c>
      <c r="Z11" s="252" t="s">
        <v>63</v>
      </c>
      <c r="AA11" s="252" t="s">
        <v>63</v>
      </c>
      <c r="AB11" s="252" t="s">
        <v>63</v>
      </c>
      <c r="AC11" s="252" t="s">
        <v>63</v>
      </c>
      <c r="AD11" s="252" t="s">
        <v>63</v>
      </c>
      <c r="AE11" s="252" t="s">
        <v>63</v>
      </c>
      <c r="AF11" s="252" t="s">
        <v>63</v>
      </c>
      <c r="AG11" s="252" t="s">
        <v>63</v>
      </c>
      <c r="AH11" s="20" t="s">
        <v>591</v>
      </c>
      <c r="AI11" s="252" t="s">
        <v>63</v>
      </c>
      <c r="AJ11" s="252" t="s">
        <v>63</v>
      </c>
      <c r="AK11" s="252" t="s">
        <v>63</v>
      </c>
      <c r="AL11" s="252" t="s">
        <v>63</v>
      </c>
      <c r="AM11" s="252" t="s">
        <v>63</v>
      </c>
    </row>
    <row r="12" spans="1:53" ht="190.5" customHeight="1" x14ac:dyDescent="0.2">
      <c r="A12" s="43">
        <v>3</v>
      </c>
      <c r="B12" s="91" t="s">
        <v>152</v>
      </c>
      <c r="C12" s="91"/>
      <c r="D12" s="91"/>
      <c r="E12" s="246"/>
      <c r="F12" s="247" t="s">
        <v>598</v>
      </c>
      <c r="G12" s="254"/>
      <c r="H12" s="249" t="s">
        <v>599</v>
      </c>
      <c r="I12" s="249" t="s">
        <v>94</v>
      </c>
      <c r="J12" s="250">
        <v>1</v>
      </c>
      <c r="K12" s="138">
        <v>0</v>
      </c>
      <c r="L12" s="223" t="s">
        <v>600</v>
      </c>
      <c r="M12" s="19" t="s">
        <v>39</v>
      </c>
      <c r="N12" s="19" t="s">
        <v>601</v>
      </c>
      <c r="O12" s="247" t="s">
        <v>602</v>
      </c>
      <c r="P12" s="252" t="s">
        <v>63</v>
      </c>
      <c r="Q12" s="252" t="s">
        <v>63</v>
      </c>
      <c r="R12" s="252" t="s">
        <v>63</v>
      </c>
      <c r="S12" s="252" t="s">
        <v>63</v>
      </c>
      <c r="T12" s="252" t="s">
        <v>63</v>
      </c>
      <c r="U12" s="252" t="s">
        <v>63</v>
      </c>
      <c r="V12" s="252" t="s">
        <v>63</v>
      </c>
      <c r="W12" s="252" t="s">
        <v>63</v>
      </c>
      <c r="X12" s="252" t="s">
        <v>63</v>
      </c>
      <c r="Y12" s="252" t="s">
        <v>63</v>
      </c>
      <c r="Z12" s="252" t="s">
        <v>63</v>
      </c>
      <c r="AA12" s="96"/>
      <c r="AB12" s="252" t="s">
        <v>63</v>
      </c>
      <c r="AC12" s="252" t="s">
        <v>63</v>
      </c>
      <c r="AD12" s="252" t="s">
        <v>63</v>
      </c>
      <c r="AE12" s="252" t="s">
        <v>63</v>
      </c>
      <c r="AF12" s="252" t="s">
        <v>63</v>
      </c>
      <c r="AG12" s="252" t="s">
        <v>63</v>
      </c>
      <c r="AH12" s="252" t="s">
        <v>63</v>
      </c>
      <c r="AI12" s="252" t="s">
        <v>63</v>
      </c>
      <c r="AJ12" s="252" t="s">
        <v>63</v>
      </c>
      <c r="AK12" s="252" t="s">
        <v>63</v>
      </c>
      <c r="AL12" s="252" t="s">
        <v>63</v>
      </c>
      <c r="AM12" s="96"/>
    </row>
    <row r="13" spans="1:53" s="23" customFormat="1" ht="12.75" customHeight="1" x14ac:dyDescent="0.2">
      <c r="A13" s="283" t="s">
        <v>49</v>
      </c>
      <c r="B13" s="283"/>
      <c r="C13" s="283"/>
      <c r="D13" s="283"/>
      <c r="E13" s="283"/>
      <c r="F13" s="374"/>
      <c r="G13" s="283"/>
      <c r="H13" s="283"/>
      <c r="I13" s="374"/>
      <c r="J13" s="374"/>
      <c r="K13" s="283"/>
      <c r="L13" s="283"/>
      <c r="M13" s="283"/>
      <c r="N13" s="283"/>
      <c r="O13" s="374"/>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1"/>
      <c r="AO13" s="1"/>
      <c r="AP13" s="1"/>
      <c r="AQ13" s="1"/>
      <c r="AR13" s="1"/>
      <c r="AS13" s="1"/>
      <c r="AT13" s="1"/>
      <c r="AU13" s="1"/>
      <c r="AV13" s="1"/>
      <c r="AW13" s="1"/>
      <c r="AX13" s="1"/>
      <c r="AY13" s="1"/>
      <c r="AZ13" s="1"/>
      <c r="BA13" s="1"/>
    </row>
    <row r="14" spans="1:53" s="1" customFormat="1" x14ac:dyDescent="0.2">
      <c r="A14" s="464" t="s">
        <v>603</v>
      </c>
      <c r="B14" s="464"/>
      <c r="C14" s="464"/>
      <c r="D14" s="464"/>
      <c r="E14" s="464"/>
      <c r="F14" s="464"/>
      <c r="G14" s="464"/>
      <c r="H14" s="464"/>
      <c r="I14" s="464"/>
      <c r="J14" s="464"/>
      <c r="K14" s="464"/>
      <c r="L14" s="464"/>
      <c r="M14" s="464"/>
      <c r="N14" s="464"/>
      <c r="O14" s="464"/>
      <c r="P14" s="464"/>
      <c r="Q14" s="464"/>
      <c r="R14" s="464"/>
      <c r="S14" s="464"/>
      <c r="T14" s="464"/>
      <c r="U14" s="464"/>
      <c r="V14" s="464"/>
      <c r="W14" s="464"/>
      <c r="X14" s="464"/>
      <c r="Y14" s="464"/>
      <c r="Z14" s="464"/>
      <c r="AA14" s="464"/>
      <c r="AB14" s="464"/>
      <c r="AC14" s="464"/>
      <c r="AD14" s="464"/>
      <c r="AE14" s="464"/>
      <c r="AF14" s="464"/>
      <c r="AG14" s="464"/>
      <c r="AH14" s="464"/>
      <c r="AI14" s="464"/>
      <c r="AJ14" s="464"/>
      <c r="AK14" s="464"/>
      <c r="AL14" s="464"/>
      <c r="AM14" s="464"/>
      <c r="AN14" s="1" t="s">
        <v>604</v>
      </c>
    </row>
    <row r="15" spans="1:53" s="1" customFormat="1" x14ac:dyDescent="0.2">
      <c r="A15" s="464"/>
      <c r="B15" s="464"/>
      <c r="C15" s="464"/>
      <c r="D15" s="464"/>
      <c r="E15" s="464"/>
      <c r="F15" s="464"/>
      <c r="G15" s="464"/>
      <c r="H15" s="464"/>
      <c r="I15" s="464"/>
      <c r="J15" s="464"/>
      <c r="K15" s="464"/>
      <c r="L15" s="464"/>
      <c r="M15" s="464"/>
      <c r="N15" s="464"/>
      <c r="O15" s="464"/>
      <c r="P15" s="464"/>
      <c r="Q15" s="464"/>
      <c r="R15" s="464"/>
      <c r="S15" s="464"/>
      <c r="T15" s="464"/>
      <c r="U15" s="464"/>
      <c r="V15" s="464"/>
      <c r="W15" s="464"/>
      <c r="X15" s="464"/>
      <c r="Y15" s="464"/>
      <c r="Z15" s="464"/>
      <c r="AA15" s="464"/>
      <c r="AB15" s="464"/>
      <c r="AC15" s="464"/>
      <c r="AD15" s="464"/>
      <c r="AE15" s="464"/>
      <c r="AF15" s="464"/>
      <c r="AG15" s="464"/>
      <c r="AH15" s="464"/>
      <c r="AI15" s="464"/>
      <c r="AJ15" s="464"/>
      <c r="AK15" s="464"/>
      <c r="AL15" s="464"/>
      <c r="AM15" s="464"/>
    </row>
    <row r="16" spans="1:53" s="1" customFormat="1" x14ac:dyDescent="0.2">
      <c r="A16" s="464"/>
      <c r="B16" s="464"/>
      <c r="C16" s="464"/>
      <c r="D16" s="464"/>
      <c r="E16" s="464"/>
      <c r="F16" s="464"/>
      <c r="G16" s="464"/>
      <c r="H16" s="464"/>
      <c r="I16" s="464"/>
      <c r="J16" s="464"/>
      <c r="K16" s="464"/>
      <c r="L16" s="464"/>
      <c r="M16" s="464"/>
      <c r="N16" s="464"/>
      <c r="O16" s="464"/>
      <c r="P16" s="464"/>
      <c r="Q16" s="464"/>
      <c r="R16" s="464"/>
      <c r="S16" s="464"/>
      <c r="T16" s="464"/>
      <c r="U16" s="464"/>
      <c r="V16" s="464"/>
      <c r="W16" s="464"/>
      <c r="X16" s="464"/>
      <c r="Y16" s="464"/>
      <c r="Z16" s="464"/>
      <c r="AA16" s="464"/>
      <c r="AB16" s="464"/>
      <c r="AC16" s="464"/>
      <c r="AD16" s="464"/>
      <c r="AE16" s="464"/>
      <c r="AF16" s="464"/>
      <c r="AG16" s="464"/>
      <c r="AH16" s="464"/>
      <c r="AI16" s="464"/>
      <c r="AJ16" s="464"/>
      <c r="AK16" s="464"/>
      <c r="AL16" s="464"/>
      <c r="AM16" s="464"/>
    </row>
    <row r="17" spans="1:53" s="1" customFormat="1" x14ac:dyDescent="0.2">
      <c r="A17" s="464"/>
      <c r="B17" s="464"/>
      <c r="C17" s="464"/>
      <c r="D17" s="464"/>
      <c r="E17" s="464"/>
      <c r="F17" s="464"/>
      <c r="G17" s="464"/>
      <c r="H17" s="464"/>
      <c r="I17" s="464"/>
      <c r="J17" s="464"/>
      <c r="K17" s="464"/>
      <c r="L17" s="464"/>
      <c r="M17" s="464"/>
      <c r="N17" s="464"/>
      <c r="O17" s="464"/>
      <c r="P17" s="464"/>
      <c r="Q17" s="464"/>
      <c r="R17" s="464"/>
      <c r="S17" s="464"/>
      <c r="T17" s="464"/>
      <c r="U17" s="464"/>
      <c r="V17" s="464"/>
      <c r="W17" s="464"/>
      <c r="X17" s="464"/>
      <c r="Y17" s="464"/>
      <c r="Z17" s="464"/>
      <c r="AA17" s="464"/>
      <c r="AB17" s="464"/>
      <c r="AC17" s="464"/>
      <c r="AD17" s="464"/>
      <c r="AE17" s="464"/>
      <c r="AF17" s="464"/>
      <c r="AG17" s="464"/>
      <c r="AH17" s="464"/>
      <c r="AI17" s="464"/>
      <c r="AJ17" s="464"/>
      <c r="AK17" s="464"/>
      <c r="AL17" s="464"/>
      <c r="AM17" s="464"/>
    </row>
    <row r="18" spans="1:53" s="1" customFormat="1" x14ac:dyDescent="0.2">
      <c r="A18" s="464"/>
      <c r="B18" s="464"/>
      <c r="C18" s="464"/>
      <c r="D18" s="464"/>
      <c r="E18" s="464"/>
      <c r="F18" s="464"/>
      <c r="G18" s="464"/>
      <c r="H18" s="464"/>
      <c r="I18" s="464"/>
      <c r="J18" s="464"/>
      <c r="K18" s="464"/>
      <c r="L18" s="464"/>
      <c r="M18" s="464"/>
      <c r="N18" s="464"/>
      <c r="O18" s="464"/>
      <c r="P18" s="464"/>
      <c r="Q18" s="464"/>
      <c r="R18" s="464"/>
      <c r="S18" s="464"/>
      <c r="T18" s="464"/>
      <c r="U18" s="464"/>
      <c r="V18" s="464"/>
      <c r="W18" s="464"/>
      <c r="X18" s="464"/>
      <c r="Y18" s="464"/>
      <c r="Z18" s="464"/>
      <c r="AA18" s="464"/>
      <c r="AB18" s="464"/>
      <c r="AC18" s="464"/>
      <c r="AD18" s="464"/>
      <c r="AE18" s="464"/>
      <c r="AF18" s="464"/>
      <c r="AG18" s="464"/>
      <c r="AH18" s="464"/>
      <c r="AI18" s="464"/>
      <c r="AJ18" s="464"/>
      <c r="AK18" s="464"/>
      <c r="AL18" s="464"/>
      <c r="AM18" s="464"/>
    </row>
    <row r="19" spans="1:53" s="1" customFormat="1" ht="9" customHeight="1" x14ac:dyDescent="0.2">
      <c r="A19" s="464"/>
      <c r="B19" s="464"/>
      <c r="C19" s="464"/>
      <c r="D19" s="464"/>
      <c r="E19" s="464"/>
      <c r="F19" s="464"/>
      <c r="G19" s="464"/>
      <c r="H19" s="464"/>
      <c r="I19" s="464"/>
      <c r="J19" s="464"/>
      <c r="K19" s="464"/>
      <c r="L19" s="464"/>
      <c r="M19" s="464"/>
      <c r="N19" s="464"/>
      <c r="O19" s="464"/>
      <c r="P19" s="464"/>
      <c r="Q19" s="464"/>
      <c r="R19" s="464"/>
      <c r="S19" s="464"/>
      <c r="T19" s="464"/>
      <c r="U19" s="464"/>
      <c r="V19" s="464"/>
      <c r="W19" s="464"/>
      <c r="X19" s="464"/>
      <c r="Y19" s="464"/>
      <c r="Z19" s="464"/>
      <c r="AA19" s="464"/>
      <c r="AB19" s="464"/>
      <c r="AC19" s="464"/>
      <c r="AD19" s="464"/>
      <c r="AE19" s="464"/>
      <c r="AF19" s="464"/>
      <c r="AG19" s="464"/>
      <c r="AH19" s="464"/>
      <c r="AI19" s="464"/>
      <c r="AJ19" s="464"/>
      <c r="AK19" s="464"/>
      <c r="AL19" s="464"/>
      <c r="AM19" s="464"/>
    </row>
    <row r="20" spans="1:53" s="89" customFormat="1" ht="17.25" customHeight="1" x14ac:dyDescent="0.2">
      <c r="A20" s="464"/>
      <c r="B20" s="464"/>
      <c r="C20" s="464"/>
      <c r="D20" s="464"/>
      <c r="E20" s="464"/>
      <c r="F20" s="464"/>
      <c r="G20" s="464"/>
      <c r="H20" s="464"/>
      <c r="I20" s="464"/>
      <c r="J20" s="464"/>
      <c r="K20" s="464"/>
      <c r="L20" s="464"/>
      <c r="M20" s="464"/>
      <c r="N20" s="464"/>
      <c r="O20" s="464"/>
      <c r="P20" s="464"/>
      <c r="Q20" s="464"/>
      <c r="R20" s="464"/>
      <c r="S20" s="464"/>
      <c r="T20" s="464"/>
      <c r="U20" s="464"/>
      <c r="V20" s="464"/>
      <c r="W20" s="464"/>
      <c r="X20" s="464"/>
      <c r="Y20" s="464"/>
      <c r="Z20" s="464"/>
      <c r="AA20" s="464"/>
      <c r="AB20" s="464"/>
      <c r="AC20" s="464"/>
      <c r="AD20" s="464"/>
      <c r="AE20" s="464"/>
      <c r="AF20" s="464"/>
      <c r="AG20" s="464"/>
      <c r="AH20" s="464"/>
      <c r="AI20" s="464"/>
      <c r="AJ20" s="464"/>
      <c r="AK20" s="464"/>
      <c r="AL20" s="464"/>
      <c r="AM20" s="464"/>
      <c r="AN20" s="1"/>
      <c r="AO20" s="1"/>
      <c r="AP20" s="1"/>
      <c r="AQ20" s="1"/>
      <c r="AR20" s="1"/>
      <c r="AS20" s="1"/>
      <c r="AT20" s="1"/>
      <c r="AU20" s="1"/>
      <c r="AV20" s="1"/>
      <c r="AW20" s="1"/>
      <c r="AX20" s="1"/>
      <c r="AY20" s="1"/>
      <c r="AZ20" s="1"/>
      <c r="BA20" s="1"/>
    </row>
    <row r="21" spans="1:53" ht="12.75" customHeight="1" x14ac:dyDescent="0.2">
      <c r="A21" s="464"/>
      <c r="B21" s="464"/>
      <c r="C21" s="464"/>
      <c r="D21" s="464"/>
      <c r="E21" s="464"/>
      <c r="F21" s="464"/>
      <c r="G21" s="464"/>
      <c r="H21" s="464"/>
      <c r="I21" s="464"/>
      <c r="J21" s="464"/>
      <c r="K21" s="464"/>
      <c r="L21" s="464"/>
      <c r="M21" s="464"/>
      <c r="N21" s="464"/>
      <c r="O21" s="464"/>
      <c r="P21" s="464"/>
      <c r="Q21" s="464"/>
      <c r="R21" s="464"/>
      <c r="S21" s="464"/>
      <c r="T21" s="464"/>
      <c r="U21" s="464"/>
      <c r="V21" s="464"/>
      <c r="W21" s="464"/>
      <c r="X21" s="464"/>
      <c r="Y21" s="464"/>
      <c r="Z21" s="464"/>
      <c r="AA21" s="464"/>
      <c r="AB21" s="464"/>
      <c r="AC21" s="464"/>
      <c r="AD21" s="464"/>
      <c r="AE21" s="464"/>
      <c r="AF21" s="464"/>
      <c r="AG21" s="464"/>
      <c r="AH21" s="464"/>
      <c r="AI21" s="464"/>
      <c r="AJ21" s="464"/>
      <c r="AK21" s="464"/>
      <c r="AL21" s="464"/>
      <c r="AM21" s="464"/>
    </row>
  </sheetData>
  <mergeCells count="46">
    <mergeCell ref="A1:AM2"/>
    <mergeCell ref="A5:L5"/>
    <mergeCell ref="M5:AC5"/>
    <mergeCell ref="AD5:AM6"/>
    <mergeCell ref="A6:L6"/>
    <mergeCell ref="M6:AC6"/>
    <mergeCell ref="A7:O7"/>
    <mergeCell ref="P7:AA7"/>
    <mergeCell ref="AB7:AM7"/>
    <mergeCell ref="A8:A9"/>
    <mergeCell ref="B8:E8"/>
    <mergeCell ref="F8:F9"/>
    <mergeCell ref="G8:G9"/>
    <mergeCell ref="H8:H9"/>
    <mergeCell ref="I8:I9"/>
    <mergeCell ref="J8:J9"/>
    <mergeCell ref="AJ8:AJ9"/>
    <mergeCell ref="AK8:AK9"/>
    <mergeCell ref="AL8:AL9"/>
    <mergeCell ref="AM8:AM9"/>
    <mergeCell ref="A14:AM21"/>
    <mergeCell ref="AD8:AD9"/>
    <mergeCell ref="AE8:AE9"/>
    <mergeCell ref="AF8:AF9"/>
    <mergeCell ref="AG8:AG9"/>
    <mergeCell ref="AH8:AH9"/>
    <mergeCell ref="AI8:AI9"/>
    <mergeCell ref="X8:X9"/>
    <mergeCell ref="Y8:Y9"/>
    <mergeCell ref="Z8:Z9"/>
    <mergeCell ref="AA8:AA9"/>
    <mergeCell ref="AB8:AB9"/>
    <mergeCell ref="AC8:AC9"/>
    <mergeCell ref="R8:R9"/>
    <mergeCell ref="S8:S9"/>
    <mergeCell ref="T8:T9"/>
    <mergeCell ref="A13:AM13"/>
    <mergeCell ref="U8:U9"/>
    <mergeCell ref="V8:V9"/>
    <mergeCell ref="W8:W9"/>
    <mergeCell ref="K8:L8"/>
    <mergeCell ref="M8:M9"/>
    <mergeCell ref="N8:N9"/>
    <mergeCell ref="O8:O9"/>
    <mergeCell ref="P8:P9"/>
    <mergeCell ref="Q8:Q9"/>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&amp;L&amp;"Arial,Normal"&amp;8FR.PS.010&amp;C&amp;"Arial,Normal"&amp;8                                                                                                            &amp;R&amp;"Arial,Normal"&amp;8Versión 04_29/08/2016</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23"/>
  <sheetViews>
    <sheetView topLeftCell="G1" zoomScale="80" zoomScaleNormal="80" workbookViewId="0">
      <selection activeCell="AB11" sqref="AB11"/>
    </sheetView>
  </sheetViews>
  <sheetFormatPr baseColWidth="10" defaultColWidth="6.7109375" defaultRowHeight="12.75" x14ac:dyDescent="0.2"/>
  <cols>
    <col min="1" max="1" width="3.7109375" style="2" customWidth="1"/>
    <col min="2" max="2" width="5" style="2" customWidth="1"/>
    <col min="3" max="5" width="4.7109375" style="2" customWidth="1"/>
    <col min="6" max="6" width="19" style="2" customWidth="1"/>
    <col min="7" max="7" width="34.85546875" style="2" customWidth="1"/>
    <col min="8" max="8" width="26.28515625" style="2" customWidth="1"/>
    <col min="9" max="9" width="13.7109375" style="2" customWidth="1"/>
    <col min="10" max="10" width="11.140625" style="257" customWidth="1"/>
    <col min="11" max="11" width="6.140625" style="2" customWidth="1"/>
    <col min="12" max="12" width="8.140625" style="2" customWidth="1"/>
    <col min="13" max="13" width="9.5703125" style="2" customWidth="1"/>
    <col min="14" max="14" width="21.42578125" style="2" customWidth="1"/>
    <col min="15" max="15" width="15.42578125" style="2" customWidth="1"/>
    <col min="16" max="17" width="6.7109375" style="2"/>
    <col min="18" max="18" width="7.85546875" style="2" customWidth="1"/>
    <col min="19" max="30" width="6.7109375" style="2"/>
    <col min="31" max="31" width="8" style="2" customWidth="1"/>
    <col min="32" max="40" width="6.7109375" style="2"/>
    <col min="41" max="54" width="6.7109375" style="1"/>
    <col min="55" max="16384" width="6.7109375" style="2"/>
  </cols>
  <sheetData>
    <row r="1" spans="1:54" ht="12.75" customHeight="1" x14ac:dyDescent="0.2">
      <c r="A1" s="289" t="s">
        <v>0</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0"/>
      <c r="AN1" s="291"/>
    </row>
    <row r="2" spans="1:54" x14ac:dyDescent="0.2">
      <c r="A2" s="292"/>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4"/>
    </row>
    <row r="3" spans="1:54" x14ac:dyDescent="0.2">
      <c r="A3" s="3"/>
      <c r="B3" s="4"/>
      <c r="C3" s="4"/>
      <c r="D3" s="4"/>
      <c r="E3" s="4"/>
      <c r="F3" s="4"/>
      <c r="G3" s="4"/>
      <c r="H3" s="4"/>
      <c r="I3" s="4"/>
      <c r="J3" s="255"/>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5"/>
    </row>
    <row r="4" spans="1:54" ht="13.5" thickBot="1" x14ac:dyDescent="0.25">
      <c r="A4" s="6"/>
      <c r="B4" s="7"/>
      <c r="C4" s="7"/>
      <c r="D4" s="7"/>
      <c r="E4" s="7"/>
      <c r="F4" s="7"/>
      <c r="G4" s="7"/>
      <c r="H4" s="7"/>
      <c r="I4" s="7"/>
      <c r="J4" s="256"/>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8"/>
    </row>
    <row r="5" spans="1:54" ht="12.75" customHeight="1" x14ac:dyDescent="0.2">
      <c r="A5" s="295" t="s">
        <v>605</v>
      </c>
      <c r="B5" s="295"/>
      <c r="C5" s="295"/>
      <c r="D5" s="295"/>
      <c r="E5" s="295"/>
      <c r="F5" s="295"/>
      <c r="G5" s="295"/>
      <c r="H5" s="295"/>
      <c r="I5" s="295"/>
      <c r="J5" s="295"/>
      <c r="K5" s="295"/>
      <c r="L5" s="295"/>
      <c r="M5" s="295" t="s">
        <v>606</v>
      </c>
      <c r="N5" s="295"/>
      <c r="O5" s="295"/>
      <c r="P5" s="295"/>
      <c r="Q5" s="295"/>
      <c r="R5" s="295"/>
      <c r="S5" s="295"/>
      <c r="T5" s="295"/>
      <c r="U5" s="295"/>
      <c r="V5" s="295"/>
      <c r="W5" s="295"/>
      <c r="X5" s="295"/>
      <c r="Y5" s="295"/>
      <c r="Z5" s="295"/>
      <c r="AA5" s="295"/>
      <c r="AB5" s="295"/>
      <c r="AC5" s="295"/>
      <c r="AD5" s="295"/>
      <c r="AE5" s="296" t="s">
        <v>607</v>
      </c>
      <c r="AF5" s="297"/>
      <c r="AG5" s="297"/>
      <c r="AH5" s="297"/>
      <c r="AI5" s="297"/>
      <c r="AJ5" s="297"/>
      <c r="AK5" s="297"/>
      <c r="AL5" s="297"/>
      <c r="AM5" s="297"/>
      <c r="AN5" s="322"/>
    </row>
    <row r="6" spans="1:54" ht="31.5" customHeight="1" x14ac:dyDescent="0.2">
      <c r="A6" s="300" t="s">
        <v>608</v>
      </c>
      <c r="B6" s="301"/>
      <c r="C6" s="301"/>
      <c r="D6" s="301"/>
      <c r="E6" s="301"/>
      <c r="F6" s="301"/>
      <c r="G6" s="301"/>
      <c r="H6" s="301"/>
      <c r="I6" s="301"/>
      <c r="J6" s="301"/>
      <c r="K6" s="301"/>
      <c r="L6" s="302"/>
      <c r="M6" s="303" t="s">
        <v>609</v>
      </c>
      <c r="N6" s="303"/>
      <c r="O6" s="303"/>
      <c r="P6" s="303"/>
      <c r="Q6" s="303"/>
      <c r="R6" s="303"/>
      <c r="S6" s="303"/>
      <c r="T6" s="303"/>
      <c r="U6" s="303"/>
      <c r="V6" s="303"/>
      <c r="W6" s="303"/>
      <c r="X6" s="303"/>
      <c r="Y6" s="303"/>
      <c r="Z6" s="303"/>
      <c r="AA6" s="303"/>
      <c r="AB6" s="303"/>
      <c r="AC6" s="303"/>
      <c r="AD6" s="303"/>
      <c r="AE6" s="298"/>
      <c r="AF6" s="299"/>
      <c r="AG6" s="299"/>
      <c r="AH6" s="299"/>
      <c r="AI6" s="299"/>
      <c r="AJ6" s="299"/>
      <c r="AK6" s="299"/>
      <c r="AL6" s="299"/>
      <c r="AM6" s="299"/>
      <c r="AN6" s="323"/>
    </row>
    <row r="7" spans="1:54" ht="12.75" customHeight="1" x14ac:dyDescent="0.2">
      <c r="A7" s="287" t="s">
        <v>6</v>
      </c>
      <c r="B7" s="287"/>
      <c r="C7" s="287"/>
      <c r="D7" s="287"/>
      <c r="E7" s="287"/>
      <c r="F7" s="287"/>
      <c r="G7" s="287"/>
      <c r="H7" s="287"/>
      <c r="I7" s="287"/>
      <c r="J7" s="287"/>
      <c r="K7" s="287"/>
      <c r="L7" s="287"/>
      <c r="M7" s="287"/>
      <c r="N7" s="287"/>
      <c r="O7" s="287"/>
      <c r="P7" s="317" t="s">
        <v>7</v>
      </c>
      <c r="Q7" s="317"/>
      <c r="R7" s="317"/>
      <c r="S7" s="317"/>
      <c r="T7" s="317"/>
      <c r="U7" s="317"/>
      <c r="V7" s="317"/>
      <c r="W7" s="317"/>
      <c r="X7" s="317"/>
      <c r="Y7" s="317"/>
      <c r="Z7" s="317"/>
      <c r="AA7" s="317"/>
      <c r="AB7" s="318" t="s">
        <v>8</v>
      </c>
      <c r="AC7" s="319"/>
      <c r="AD7" s="319"/>
      <c r="AE7" s="319"/>
      <c r="AF7" s="319"/>
      <c r="AG7" s="319"/>
      <c r="AH7" s="319"/>
      <c r="AI7" s="319"/>
      <c r="AJ7" s="319"/>
      <c r="AK7" s="319"/>
      <c r="AL7" s="319"/>
      <c r="AM7" s="319"/>
      <c r="AN7" s="320"/>
    </row>
    <row r="8" spans="1:54" ht="42" customHeight="1" x14ac:dyDescent="0.2">
      <c r="A8" s="287" t="s">
        <v>9</v>
      </c>
      <c r="B8" s="321" t="s">
        <v>10</v>
      </c>
      <c r="C8" s="321"/>
      <c r="D8" s="321"/>
      <c r="E8" s="321"/>
      <c r="F8" s="287" t="s">
        <v>11</v>
      </c>
      <c r="G8" s="287" t="s">
        <v>12</v>
      </c>
      <c r="H8" s="287" t="s">
        <v>13</v>
      </c>
      <c r="I8" s="287" t="s">
        <v>14</v>
      </c>
      <c r="J8" s="287" t="s">
        <v>15</v>
      </c>
      <c r="K8" s="287" t="s">
        <v>16</v>
      </c>
      <c r="L8" s="287"/>
      <c r="M8" s="287" t="s">
        <v>17</v>
      </c>
      <c r="N8" s="287" t="s">
        <v>18</v>
      </c>
      <c r="O8" s="287" t="s">
        <v>19</v>
      </c>
      <c r="P8" s="314" t="s">
        <v>20</v>
      </c>
      <c r="Q8" s="314" t="s">
        <v>21</v>
      </c>
      <c r="R8" s="314" t="s">
        <v>22</v>
      </c>
      <c r="S8" s="314" t="s">
        <v>23</v>
      </c>
      <c r="T8" s="314" t="s">
        <v>24</v>
      </c>
      <c r="U8" s="314" t="s">
        <v>25</v>
      </c>
      <c r="V8" s="314" t="s">
        <v>26</v>
      </c>
      <c r="W8" s="314" t="s">
        <v>27</v>
      </c>
      <c r="X8" s="314" t="s">
        <v>28</v>
      </c>
      <c r="Y8" s="314" t="s">
        <v>29</v>
      </c>
      <c r="Z8" s="314" t="s">
        <v>30</v>
      </c>
      <c r="AA8" s="314" t="s">
        <v>31</v>
      </c>
      <c r="AB8" s="315" t="s">
        <v>151</v>
      </c>
      <c r="AC8" s="313" t="s">
        <v>20</v>
      </c>
      <c r="AD8" s="313" t="s">
        <v>21</v>
      </c>
      <c r="AE8" s="313" t="s">
        <v>22</v>
      </c>
      <c r="AF8" s="313" t="s">
        <v>23</v>
      </c>
      <c r="AG8" s="313" t="s">
        <v>24</v>
      </c>
      <c r="AH8" s="313" t="s">
        <v>25</v>
      </c>
      <c r="AI8" s="313" t="s">
        <v>26</v>
      </c>
      <c r="AJ8" s="313" t="s">
        <v>27</v>
      </c>
      <c r="AK8" s="313" t="s">
        <v>28</v>
      </c>
      <c r="AL8" s="313" t="s">
        <v>29</v>
      </c>
      <c r="AM8" s="313" t="s">
        <v>30</v>
      </c>
      <c r="AN8" s="313" t="s">
        <v>31</v>
      </c>
    </row>
    <row r="9" spans="1:54" ht="40.5" customHeight="1" x14ac:dyDescent="0.2">
      <c r="A9" s="287"/>
      <c r="B9" s="26">
        <v>1</v>
      </c>
      <c r="C9" s="26">
        <v>2</v>
      </c>
      <c r="D9" s="26">
        <v>3</v>
      </c>
      <c r="E9" s="26">
        <v>4</v>
      </c>
      <c r="F9" s="287"/>
      <c r="G9" s="287"/>
      <c r="H9" s="287"/>
      <c r="I9" s="287"/>
      <c r="J9" s="287"/>
      <c r="K9" s="26" t="s">
        <v>32</v>
      </c>
      <c r="L9" s="26" t="s">
        <v>33</v>
      </c>
      <c r="M9" s="287"/>
      <c r="N9" s="287"/>
      <c r="O9" s="287"/>
      <c r="P9" s="314"/>
      <c r="Q9" s="314"/>
      <c r="R9" s="314"/>
      <c r="S9" s="314"/>
      <c r="T9" s="314"/>
      <c r="U9" s="314"/>
      <c r="V9" s="314"/>
      <c r="W9" s="314"/>
      <c r="X9" s="314"/>
      <c r="Y9" s="314"/>
      <c r="Z9" s="314"/>
      <c r="AA9" s="314"/>
      <c r="AB9" s="316"/>
      <c r="AC9" s="313"/>
      <c r="AD9" s="313"/>
      <c r="AE9" s="313"/>
      <c r="AF9" s="313"/>
      <c r="AG9" s="313"/>
      <c r="AH9" s="313"/>
      <c r="AI9" s="313"/>
      <c r="AJ9" s="313"/>
      <c r="AK9" s="313"/>
      <c r="AL9" s="313"/>
      <c r="AM9" s="313"/>
      <c r="AN9" s="313"/>
    </row>
    <row r="10" spans="1:54" ht="75" customHeight="1" x14ac:dyDescent="0.2">
      <c r="A10" s="19">
        <v>1</v>
      </c>
      <c r="B10" s="19" t="s">
        <v>152</v>
      </c>
      <c r="C10" s="91"/>
      <c r="D10" s="91"/>
      <c r="E10" s="19"/>
      <c r="F10" s="92" t="s">
        <v>610</v>
      </c>
      <c r="G10" s="19" t="s">
        <v>611</v>
      </c>
      <c r="H10" s="19" t="s">
        <v>612</v>
      </c>
      <c r="I10" s="19" t="s">
        <v>94</v>
      </c>
      <c r="J10" s="20">
        <v>0.9</v>
      </c>
      <c r="K10" s="16" t="s">
        <v>199</v>
      </c>
      <c r="L10" s="95" t="s">
        <v>613</v>
      </c>
      <c r="M10" s="19" t="s">
        <v>39</v>
      </c>
      <c r="N10" s="22" t="s">
        <v>614</v>
      </c>
      <c r="O10" s="19" t="s">
        <v>615</v>
      </c>
      <c r="P10" s="16" t="s">
        <v>63</v>
      </c>
      <c r="Q10" s="16" t="s">
        <v>63</v>
      </c>
      <c r="R10" s="16" t="s">
        <v>63</v>
      </c>
      <c r="S10" s="16" t="s">
        <v>63</v>
      </c>
      <c r="T10" s="16" t="s">
        <v>63</v>
      </c>
      <c r="U10" s="16" t="s">
        <v>63</v>
      </c>
      <c r="V10" s="16" t="s">
        <v>63</v>
      </c>
      <c r="W10" s="16" t="s">
        <v>63</v>
      </c>
      <c r="X10" s="16" t="s">
        <v>63</v>
      </c>
      <c r="Y10" s="16" t="s">
        <v>63</v>
      </c>
      <c r="Z10" s="16" t="s">
        <v>63</v>
      </c>
      <c r="AA10" s="20">
        <v>0.9</v>
      </c>
      <c r="AB10" s="20">
        <v>0.7</v>
      </c>
      <c r="AC10" s="16" t="s">
        <v>63</v>
      </c>
      <c r="AD10" s="16" t="s">
        <v>63</v>
      </c>
      <c r="AE10" s="16" t="s">
        <v>63</v>
      </c>
      <c r="AF10" s="16" t="s">
        <v>63</v>
      </c>
      <c r="AG10" s="16" t="s">
        <v>63</v>
      </c>
      <c r="AH10" s="16" t="s">
        <v>63</v>
      </c>
      <c r="AI10" s="16" t="s">
        <v>63</v>
      </c>
      <c r="AJ10" s="16" t="s">
        <v>63</v>
      </c>
      <c r="AK10" s="16" t="s">
        <v>63</v>
      </c>
      <c r="AL10" s="16" t="s">
        <v>63</v>
      </c>
      <c r="AM10" s="16" t="s">
        <v>63</v>
      </c>
      <c r="AN10" s="20" t="s">
        <v>616</v>
      </c>
    </row>
    <row r="11" spans="1:54" ht="92.25" customHeight="1" x14ac:dyDescent="0.2">
      <c r="A11" s="19">
        <v>2</v>
      </c>
      <c r="B11" s="19" t="s">
        <v>152</v>
      </c>
      <c r="C11" s="91"/>
      <c r="D11" s="91"/>
      <c r="E11" s="19"/>
      <c r="F11" s="92" t="s">
        <v>617</v>
      </c>
      <c r="G11" s="19" t="s">
        <v>191</v>
      </c>
      <c r="H11" s="19" t="s">
        <v>618</v>
      </c>
      <c r="I11" s="19" t="s">
        <v>94</v>
      </c>
      <c r="J11" s="20">
        <v>0.9</v>
      </c>
      <c r="K11" s="16" t="s">
        <v>193</v>
      </c>
      <c r="L11" s="95" t="s">
        <v>613</v>
      </c>
      <c r="M11" s="19" t="s">
        <v>39</v>
      </c>
      <c r="N11" s="19" t="s">
        <v>619</v>
      </c>
      <c r="O11" s="19" t="s">
        <v>615</v>
      </c>
      <c r="P11" s="16" t="s">
        <v>63</v>
      </c>
      <c r="Q11" s="16" t="s">
        <v>63</v>
      </c>
      <c r="R11" s="16" t="s">
        <v>63</v>
      </c>
      <c r="S11" s="16" t="s">
        <v>63</v>
      </c>
      <c r="T11" s="16" t="s">
        <v>63</v>
      </c>
      <c r="U11" s="16" t="s">
        <v>63</v>
      </c>
      <c r="V11" s="16" t="s">
        <v>63</v>
      </c>
      <c r="W11" s="16" t="s">
        <v>63</v>
      </c>
      <c r="X11" s="16" t="s">
        <v>63</v>
      </c>
      <c r="Y11" s="16" t="s">
        <v>63</v>
      </c>
      <c r="Z11" s="16" t="s">
        <v>63</v>
      </c>
      <c r="AA11" s="20">
        <v>0.94</v>
      </c>
      <c r="AB11" s="20">
        <v>0.86</v>
      </c>
      <c r="AC11" s="16" t="s">
        <v>63</v>
      </c>
      <c r="AD11" s="16" t="s">
        <v>63</v>
      </c>
      <c r="AE11" s="16" t="s">
        <v>63</v>
      </c>
      <c r="AF11" s="16" t="s">
        <v>63</v>
      </c>
      <c r="AG11" s="16" t="s">
        <v>63</v>
      </c>
      <c r="AH11" s="16" t="s">
        <v>63</v>
      </c>
      <c r="AI11" s="16" t="s">
        <v>63</v>
      </c>
      <c r="AJ11" s="16" t="s">
        <v>63</v>
      </c>
      <c r="AK11" s="16" t="s">
        <v>63</v>
      </c>
      <c r="AL11" s="16" t="s">
        <v>63</v>
      </c>
      <c r="AM11" s="16" t="s">
        <v>63</v>
      </c>
      <c r="AN11" s="20" t="s">
        <v>616</v>
      </c>
    </row>
    <row r="12" spans="1:54" ht="156" customHeight="1" x14ac:dyDescent="0.2">
      <c r="A12" s="19">
        <v>3</v>
      </c>
      <c r="B12" s="19" t="s">
        <v>152</v>
      </c>
      <c r="C12" s="91"/>
      <c r="D12" s="91"/>
      <c r="E12" s="19"/>
      <c r="F12" s="92" t="s">
        <v>620</v>
      </c>
      <c r="G12" s="19" t="s">
        <v>621</v>
      </c>
      <c r="H12" s="19" t="s">
        <v>622</v>
      </c>
      <c r="I12" s="19" t="s">
        <v>236</v>
      </c>
      <c r="J12" s="20" t="s">
        <v>623</v>
      </c>
      <c r="K12" s="16" t="s">
        <v>193</v>
      </c>
      <c r="L12" s="95" t="s">
        <v>613</v>
      </c>
      <c r="M12" s="19" t="s">
        <v>624</v>
      </c>
      <c r="N12" s="19" t="s">
        <v>625</v>
      </c>
      <c r="O12" s="19" t="s">
        <v>626</v>
      </c>
      <c r="P12" s="16" t="s">
        <v>63</v>
      </c>
      <c r="Q12" s="16" t="s">
        <v>63</v>
      </c>
      <c r="R12" s="16" t="s">
        <v>63</v>
      </c>
      <c r="S12" s="16" t="s">
        <v>63</v>
      </c>
      <c r="T12" s="16" t="s">
        <v>63</v>
      </c>
      <c r="U12" s="16" t="s">
        <v>63</v>
      </c>
      <c r="V12" s="16" t="s">
        <v>63</v>
      </c>
      <c r="W12" s="16" t="s">
        <v>63</v>
      </c>
      <c r="X12" s="16" t="s">
        <v>63</v>
      </c>
      <c r="Y12" s="16" t="s">
        <v>63</v>
      </c>
      <c r="Z12" s="16" t="s">
        <v>63</v>
      </c>
      <c r="AA12" s="20" t="s">
        <v>371</v>
      </c>
      <c r="AB12" s="20" t="s">
        <v>623</v>
      </c>
      <c r="AC12" s="16" t="s">
        <v>63</v>
      </c>
      <c r="AD12" s="16" t="s">
        <v>63</v>
      </c>
      <c r="AE12" s="16" t="s">
        <v>63</v>
      </c>
      <c r="AF12" s="16" t="s">
        <v>63</v>
      </c>
      <c r="AG12" s="16" t="s">
        <v>63</v>
      </c>
      <c r="AH12" s="16" t="s">
        <v>63</v>
      </c>
      <c r="AI12" s="16" t="s">
        <v>63</v>
      </c>
      <c r="AJ12" s="16" t="s">
        <v>63</v>
      </c>
      <c r="AK12" s="16" t="s">
        <v>63</v>
      </c>
      <c r="AL12" s="16" t="s">
        <v>63</v>
      </c>
      <c r="AM12" s="16" t="s">
        <v>63</v>
      </c>
      <c r="AN12" s="20" t="s">
        <v>627</v>
      </c>
    </row>
    <row r="13" spans="1:54" ht="150.75" customHeight="1" x14ac:dyDescent="0.2">
      <c r="A13" s="19">
        <v>4</v>
      </c>
      <c r="B13" s="19" t="s">
        <v>152</v>
      </c>
      <c r="C13" s="91"/>
      <c r="D13" s="91"/>
      <c r="E13" s="19"/>
      <c r="F13" s="92" t="s">
        <v>628</v>
      </c>
      <c r="G13" s="19" t="s">
        <v>629</v>
      </c>
      <c r="H13" s="19" t="s">
        <v>630</v>
      </c>
      <c r="I13" s="19" t="s">
        <v>236</v>
      </c>
      <c r="J13" s="20" t="s">
        <v>631</v>
      </c>
      <c r="K13" s="16" t="s">
        <v>193</v>
      </c>
      <c r="L13" s="95" t="s">
        <v>613</v>
      </c>
      <c r="M13" s="19" t="s">
        <v>39</v>
      </c>
      <c r="N13" s="19" t="s">
        <v>625</v>
      </c>
      <c r="O13" s="19" t="s">
        <v>626</v>
      </c>
      <c r="P13" s="16" t="s">
        <v>63</v>
      </c>
      <c r="Q13" s="16" t="s">
        <v>63</v>
      </c>
      <c r="R13" s="16" t="s">
        <v>63</v>
      </c>
      <c r="S13" s="16" t="s">
        <v>63</v>
      </c>
      <c r="T13" s="16" t="s">
        <v>63</v>
      </c>
      <c r="U13" s="16" t="s">
        <v>63</v>
      </c>
      <c r="V13" s="16" t="s">
        <v>63</v>
      </c>
      <c r="W13" s="16" t="s">
        <v>63</v>
      </c>
      <c r="X13" s="16" t="s">
        <v>63</v>
      </c>
      <c r="Y13" s="16" t="s">
        <v>63</v>
      </c>
      <c r="Z13" s="16" t="s">
        <v>63</v>
      </c>
      <c r="AA13" s="94">
        <v>1</v>
      </c>
      <c r="AB13" s="20" t="s">
        <v>631</v>
      </c>
      <c r="AC13" s="16" t="s">
        <v>63</v>
      </c>
      <c r="AD13" s="16" t="s">
        <v>63</v>
      </c>
      <c r="AE13" s="16" t="s">
        <v>63</v>
      </c>
      <c r="AF13" s="16" t="s">
        <v>63</v>
      </c>
      <c r="AG13" s="16" t="s">
        <v>63</v>
      </c>
      <c r="AH13" s="16" t="s">
        <v>63</v>
      </c>
      <c r="AI13" s="16" t="s">
        <v>63</v>
      </c>
      <c r="AJ13" s="16" t="s">
        <v>63</v>
      </c>
      <c r="AK13" s="16" t="s">
        <v>63</v>
      </c>
      <c r="AL13" s="16" t="s">
        <v>63</v>
      </c>
      <c r="AM13" s="16" t="s">
        <v>63</v>
      </c>
      <c r="AN13" s="94" t="s">
        <v>632</v>
      </c>
    </row>
    <row r="14" spans="1:54" ht="191.25" customHeight="1" x14ac:dyDescent="0.2">
      <c r="A14" s="19">
        <v>5</v>
      </c>
      <c r="B14" s="19" t="s">
        <v>152</v>
      </c>
      <c r="C14" s="91"/>
      <c r="D14" s="91"/>
      <c r="E14" s="19"/>
      <c r="F14" s="92" t="s">
        <v>633</v>
      </c>
      <c r="G14" s="22" t="s">
        <v>634</v>
      </c>
      <c r="H14" s="19" t="s">
        <v>635</v>
      </c>
      <c r="I14" s="19" t="s">
        <v>236</v>
      </c>
      <c r="J14" s="20" t="s">
        <v>636</v>
      </c>
      <c r="K14" s="16" t="s">
        <v>63</v>
      </c>
      <c r="L14" s="95" t="s">
        <v>63</v>
      </c>
      <c r="M14" s="19" t="s">
        <v>39</v>
      </c>
      <c r="N14" s="19" t="s">
        <v>625</v>
      </c>
      <c r="O14" s="19" t="s">
        <v>637</v>
      </c>
      <c r="P14" s="16" t="s">
        <v>63</v>
      </c>
      <c r="Q14" s="16" t="s">
        <v>63</v>
      </c>
      <c r="R14" s="16" t="s">
        <v>63</v>
      </c>
      <c r="S14" s="16" t="s">
        <v>63</v>
      </c>
      <c r="T14" s="16" t="s">
        <v>63</v>
      </c>
      <c r="U14" s="16" t="s">
        <v>63</v>
      </c>
      <c r="V14" s="16" t="s">
        <v>63</v>
      </c>
      <c r="W14" s="16" t="s">
        <v>63</v>
      </c>
      <c r="X14" s="16" t="s">
        <v>63</v>
      </c>
      <c r="Y14" s="16" t="s">
        <v>63</v>
      </c>
      <c r="Z14" s="16" t="s">
        <v>63</v>
      </c>
      <c r="AA14" s="94">
        <v>0.95</v>
      </c>
      <c r="AB14" s="20" t="s">
        <v>636</v>
      </c>
      <c r="AC14" s="16" t="s">
        <v>63</v>
      </c>
      <c r="AD14" s="16" t="s">
        <v>63</v>
      </c>
      <c r="AE14" s="16" t="s">
        <v>63</v>
      </c>
      <c r="AF14" s="16" t="s">
        <v>63</v>
      </c>
      <c r="AG14" s="16" t="s">
        <v>63</v>
      </c>
      <c r="AH14" s="16" t="s">
        <v>63</v>
      </c>
      <c r="AI14" s="16" t="s">
        <v>63</v>
      </c>
      <c r="AJ14" s="16" t="s">
        <v>63</v>
      </c>
      <c r="AK14" s="16" t="s">
        <v>63</v>
      </c>
      <c r="AL14" s="16" t="s">
        <v>63</v>
      </c>
      <c r="AM14" s="16" t="s">
        <v>63</v>
      </c>
      <c r="AN14" s="94" t="s">
        <v>638</v>
      </c>
    </row>
    <row r="15" spans="1:54" s="23" customFormat="1" ht="12.75" customHeight="1" x14ac:dyDescent="0.2">
      <c r="A15" s="283" t="s">
        <v>49</v>
      </c>
      <c r="B15" s="283"/>
      <c r="C15" s="283"/>
      <c r="D15" s="283"/>
      <c r="E15" s="283"/>
      <c r="F15" s="283"/>
      <c r="G15" s="283"/>
      <c r="H15" s="283"/>
      <c r="I15" s="283"/>
      <c r="J15" s="283"/>
      <c r="K15" s="283"/>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3"/>
      <c r="AL15" s="283"/>
      <c r="AM15" s="283"/>
      <c r="AN15" s="283"/>
      <c r="AO15" s="1"/>
      <c r="AP15" s="1"/>
      <c r="AQ15" s="1"/>
      <c r="AR15" s="1"/>
      <c r="AS15" s="1"/>
      <c r="AT15" s="1"/>
      <c r="AU15" s="1"/>
      <c r="AV15" s="1"/>
      <c r="AW15" s="1"/>
      <c r="AX15" s="1"/>
      <c r="AY15" s="1"/>
      <c r="AZ15" s="1"/>
      <c r="BA15" s="1"/>
      <c r="BB15" s="1"/>
    </row>
    <row r="16" spans="1:54" s="1" customFormat="1" x14ac:dyDescent="0.2">
      <c r="A16" s="304" t="s">
        <v>639</v>
      </c>
      <c r="B16" s="305"/>
      <c r="C16" s="305"/>
      <c r="D16" s="305"/>
      <c r="E16" s="305"/>
      <c r="F16" s="305"/>
      <c r="G16" s="305"/>
      <c r="H16" s="305"/>
      <c r="I16" s="305"/>
      <c r="J16" s="305"/>
      <c r="K16" s="305"/>
      <c r="L16" s="30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5"/>
      <c r="AM16" s="305"/>
      <c r="AN16" s="306"/>
    </row>
    <row r="17" spans="1:54" s="1" customFormat="1" x14ac:dyDescent="0.2">
      <c r="A17" s="307"/>
      <c r="B17" s="308"/>
      <c r="C17" s="308"/>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9"/>
    </row>
    <row r="18" spans="1:54" s="1" customFormat="1" x14ac:dyDescent="0.2">
      <c r="A18" s="307"/>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9"/>
    </row>
    <row r="19" spans="1:54" s="1" customFormat="1" x14ac:dyDescent="0.2">
      <c r="A19" s="307"/>
      <c r="B19" s="308"/>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08"/>
      <c r="AN19" s="309"/>
    </row>
    <row r="20" spans="1:54" s="1" customFormat="1" x14ac:dyDescent="0.2">
      <c r="A20" s="307"/>
      <c r="B20" s="308"/>
      <c r="C20" s="308"/>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309"/>
    </row>
    <row r="21" spans="1:54" s="1" customFormat="1" ht="9" customHeight="1" x14ac:dyDescent="0.2">
      <c r="A21" s="307"/>
      <c r="B21" s="308"/>
      <c r="C21" s="308"/>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M21" s="308"/>
      <c r="AN21" s="309"/>
    </row>
    <row r="22" spans="1:54" s="89" customFormat="1" ht="17.25" customHeight="1" x14ac:dyDescent="0.2">
      <c r="A22" s="307"/>
      <c r="B22" s="308"/>
      <c r="C22" s="308"/>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308"/>
      <c r="AN22" s="309"/>
      <c r="AO22" s="1"/>
      <c r="AP22" s="1"/>
      <c r="AQ22" s="1"/>
      <c r="AR22" s="1"/>
      <c r="AS22" s="1"/>
      <c r="AT22" s="1"/>
      <c r="AU22" s="1"/>
      <c r="AV22" s="1"/>
      <c r="AW22" s="1"/>
      <c r="AX22" s="1"/>
      <c r="AY22" s="1"/>
      <c r="AZ22" s="1"/>
      <c r="BA22" s="1"/>
      <c r="BB22" s="1"/>
    </row>
    <row r="23" spans="1:54" ht="142.5" customHeight="1" x14ac:dyDescent="0.2">
      <c r="A23" s="310"/>
      <c r="B23" s="311"/>
      <c r="C23" s="311"/>
      <c r="D23" s="311"/>
      <c r="E23" s="311"/>
      <c r="F23" s="311"/>
      <c r="G23" s="311"/>
      <c r="H23" s="311"/>
      <c r="I23" s="311"/>
      <c r="J23" s="311"/>
      <c r="K23" s="311"/>
      <c r="L23" s="311"/>
      <c r="M23" s="311"/>
      <c r="N23" s="311"/>
      <c r="O23" s="311"/>
      <c r="P23" s="311"/>
      <c r="Q23" s="311"/>
      <c r="R23" s="311"/>
      <c r="S23" s="311"/>
      <c r="T23" s="311"/>
      <c r="U23" s="311"/>
      <c r="V23" s="311"/>
      <c r="W23" s="311"/>
      <c r="X23" s="311"/>
      <c r="Y23" s="311"/>
      <c r="Z23" s="311"/>
      <c r="AA23" s="311"/>
      <c r="AB23" s="311"/>
      <c r="AC23" s="311"/>
      <c r="AD23" s="311"/>
      <c r="AE23" s="311"/>
      <c r="AF23" s="311"/>
      <c r="AG23" s="311"/>
      <c r="AH23" s="311"/>
      <c r="AI23" s="311"/>
      <c r="AJ23" s="311"/>
      <c r="AK23" s="311"/>
      <c r="AL23" s="311"/>
      <c r="AM23" s="311"/>
      <c r="AN23" s="312"/>
    </row>
  </sheetData>
  <mergeCells count="47">
    <mergeCell ref="A1:AN2"/>
    <mergeCell ref="A5:L5"/>
    <mergeCell ref="M5:AD5"/>
    <mergeCell ref="AE5:AN6"/>
    <mergeCell ref="A6:L6"/>
    <mergeCell ref="M6:AD6"/>
    <mergeCell ref="Q8:Q9"/>
    <mergeCell ref="A7:O7"/>
    <mergeCell ref="P7:AA7"/>
    <mergeCell ref="AB7:AN7"/>
    <mergeCell ref="A8:A9"/>
    <mergeCell ref="B8:E8"/>
    <mergeCell ref="F8:F9"/>
    <mergeCell ref="G8:G9"/>
    <mergeCell ref="H8:H9"/>
    <mergeCell ref="I8:I9"/>
    <mergeCell ref="J8:J9"/>
    <mergeCell ref="K8:L8"/>
    <mergeCell ref="M8:M9"/>
    <mergeCell ref="N8:N9"/>
    <mergeCell ref="O8:O9"/>
    <mergeCell ref="P8:P9"/>
    <mergeCell ref="AA8:AA9"/>
    <mergeCell ref="AB8:AB9"/>
    <mergeCell ref="AC8:AC9"/>
    <mergeCell ref="R8:R9"/>
    <mergeCell ref="S8:S9"/>
    <mergeCell ref="T8:T9"/>
    <mergeCell ref="U8:U9"/>
    <mergeCell ref="V8:V9"/>
    <mergeCell ref="W8:W9"/>
    <mergeCell ref="A16:AN23"/>
    <mergeCell ref="AJ8:AJ9"/>
    <mergeCell ref="AK8:AK9"/>
    <mergeCell ref="AL8:AL9"/>
    <mergeCell ref="AM8:AM9"/>
    <mergeCell ref="AN8:AN9"/>
    <mergeCell ref="A15:AN15"/>
    <mergeCell ref="AD8:AD9"/>
    <mergeCell ref="AE8:AE9"/>
    <mergeCell ref="AF8:AF9"/>
    <mergeCell ref="AG8:AG9"/>
    <mergeCell ref="AH8:AH9"/>
    <mergeCell ref="AI8:AI9"/>
    <mergeCell ref="X8:X9"/>
    <mergeCell ref="Y8:Y9"/>
    <mergeCell ref="Z8:Z9"/>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&amp;L&amp;"Arial,Normal"&amp;8FR.PS.010&amp;C&amp;"Arial,Normal"&amp;8                                                                                                            &amp;R&amp;"Arial,Normal"&amp;8Versión 04_29/08/2016</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29"/>
  <sheetViews>
    <sheetView zoomScale="85" zoomScaleNormal="85" workbookViewId="0">
      <selection activeCell="H11" sqref="H11"/>
    </sheetView>
  </sheetViews>
  <sheetFormatPr baseColWidth="10" defaultColWidth="6.7109375" defaultRowHeight="12.75" x14ac:dyDescent="0.2"/>
  <cols>
    <col min="1" max="1" width="3.7109375" style="2" customWidth="1"/>
    <col min="2" max="2" width="5" style="2" customWidth="1"/>
    <col min="3" max="5" width="4.7109375" style="2" customWidth="1"/>
    <col min="6" max="6" width="20.28515625" style="2" customWidth="1"/>
    <col min="7" max="7" width="14.140625" style="2" customWidth="1"/>
    <col min="8" max="8" width="20.7109375" style="2" customWidth="1"/>
    <col min="9" max="9" width="12.140625" style="2" customWidth="1"/>
    <col min="10" max="10" width="10.5703125" style="2" customWidth="1"/>
    <col min="11" max="11" width="10.28515625" style="2" customWidth="1"/>
    <col min="12" max="12" width="9.7109375" style="2" customWidth="1"/>
    <col min="13" max="13" width="10.85546875" style="2" customWidth="1"/>
    <col min="14" max="14" width="21.42578125" style="2" customWidth="1"/>
    <col min="15" max="15" width="15.42578125" style="2" customWidth="1"/>
    <col min="16" max="17" width="6.7109375" style="2"/>
    <col min="18" max="18" width="7.42578125" style="2" bestFit="1" customWidth="1"/>
    <col min="19" max="26" width="6.7109375" style="2"/>
    <col min="27" max="27" width="11" style="2" bestFit="1" customWidth="1"/>
    <col min="28" max="28" width="14" style="2" customWidth="1"/>
    <col min="29" max="29" width="6.7109375" style="2"/>
    <col min="30" max="30" width="15.85546875" style="2" customWidth="1"/>
    <col min="31" max="32" width="6.7109375" style="2"/>
    <col min="33" max="33" width="11.28515625" style="2" bestFit="1" customWidth="1"/>
    <col min="34" max="34" width="12.42578125" style="2" bestFit="1" customWidth="1"/>
    <col min="35" max="39" width="6.7109375" style="2"/>
    <col min="40" max="53" width="6.7109375" style="1"/>
    <col min="54" max="16384" width="6.7109375" style="2"/>
  </cols>
  <sheetData>
    <row r="1" spans="1:53" ht="12.75" customHeight="1" x14ac:dyDescent="0.2">
      <c r="A1" s="289" t="s">
        <v>0</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1"/>
    </row>
    <row r="2" spans="1:53" x14ac:dyDescent="0.2">
      <c r="A2" s="292"/>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4"/>
    </row>
    <row r="3" spans="1:53" x14ac:dyDescent="0.2">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5"/>
    </row>
    <row r="4" spans="1:53" ht="13.5" thickBot="1" x14ac:dyDescent="0.25">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8"/>
    </row>
    <row r="5" spans="1:53" ht="12.75" customHeight="1" x14ac:dyDescent="0.2">
      <c r="A5" s="295" t="s">
        <v>488</v>
      </c>
      <c r="B5" s="295"/>
      <c r="C5" s="295"/>
      <c r="D5" s="295"/>
      <c r="E5" s="295"/>
      <c r="F5" s="295"/>
      <c r="G5" s="295"/>
      <c r="H5" s="295"/>
      <c r="I5" s="295"/>
      <c r="J5" s="295"/>
      <c r="K5" s="295"/>
      <c r="L5" s="295"/>
      <c r="M5" s="295" t="s">
        <v>489</v>
      </c>
      <c r="N5" s="295"/>
      <c r="O5" s="295"/>
      <c r="P5" s="295"/>
      <c r="Q5" s="295"/>
      <c r="R5" s="295"/>
      <c r="S5" s="295"/>
      <c r="T5" s="295"/>
      <c r="U5" s="295"/>
      <c r="V5" s="295"/>
      <c r="W5" s="295"/>
      <c r="X5" s="295"/>
      <c r="Y5" s="295"/>
      <c r="Z5" s="295"/>
      <c r="AA5" s="295"/>
      <c r="AB5" s="295"/>
      <c r="AC5" s="295"/>
      <c r="AD5" s="296" t="s">
        <v>490</v>
      </c>
      <c r="AE5" s="297"/>
      <c r="AF5" s="297"/>
      <c r="AG5" s="297"/>
      <c r="AH5" s="297"/>
      <c r="AI5" s="297"/>
      <c r="AJ5" s="297"/>
      <c r="AK5" s="297"/>
      <c r="AL5" s="297"/>
      <c r="AM5" s="297"/>
    </row>
    <row r="6" spans="1:53" ht="44.25" customHeight="1" thickBot="1" x14ac:dyDescent="0.25">
      <c r="A6" s="300" t="s">
        <v>491</v>
      </c>
      <c r="B6" s="301"/>
      <c r="C6" s="301"/>
      <c r="D6" s="301"/>
      <c r="E6" s="301"/>
      <c r="F6" s="301"/>
      <c r="G6" s="301"/>
      <c r="H6" s="301"/>
      <c r="I6" s="301"/>
      <c r="J6" s="301"/>
      <c r="K6" s="301"/>
      <c r="L6" s="302"/>
      <c r="M6" s="303" t="s">
        <v>492</v>
      </c>
      <c r="N6" s="303"/>
      <c r="O6" s="303"/>
      <c r="P6" s="303"/>
      <c r="Q6" s="303"/>
      <c r="R6" s="303"/>
      <c r="S6" s="303"/>
      <c r="T6" s="303"/>
      <c r="U6" s="303"/>
      <c r="V6" s="303"/>
      <c r="W6" s="303"/>
      <c r="X6" s="303"/>
      <c r="Y6" s="303"/>
      <c r="Z6" s="303"/>
      <c r="AA6" s="303"/>
      <c r="AB6" s="343"/>
      <c r="AC6" s="343"/>
      <c r="AD6" s="341"/>
      <c r="AE6" s="342"/>
      <c r="AF6" s="342"/>
      <c r="AG6" s="342"/>
      <c r="AH6" s="342"/>
      <c r="AI6" s="342"/>
      <c r="AJ6" s="342"/>
      <c r="AK6" s="342"/>
      <c r="AL6" s="342"/>
      <c r="AM6" s="342"/>
    </row>
    <row r="7" spans="1:53" ht="12.75" customHeight="1" x14ac:dyDescent="0.2">
      <c r="A7" s="287" t="s">
        <v>6</v>
      </c>
      <c r="B7" s="287"/>
      <c r="C7" s="287"/>
      <c r="D7" s="287"/>
      <c r="E7" s="287"/>
      <c r="F7" s="287"/>
      <c r="G7" s="287"/>
      <c r="H7" s="287"/>
      <c r="I7" s="287"/>
      <c r="J7" s="287"/>
      <c r="K7" s="287"/>
      <c r="L7" s="287"/>
      <c r="M7" s="287"/>
      <c r="N7" s="287"/>
      <c r="O7" s="287"/>
      <c r="P7" s="317" t="s">
        <v>7</v>
      </c>
      <c r="Q7" s="317"/>
      <c r="R7" s="317"/>
      <c r="S7" s="317"/>
      <c r="T7" s="317"/>
      <c r="U7" s="317"/>
      <c r="V7" s="317"/>
      <c r="W7" s="317"/>
      <c r="X7" s="317"/>
      <c r="Y7" s="317"/>
      <c r="Z7" s="317"/>
      <c r="AA7" s="337"/>
      <c r="AB7" s="338" t="s">
        <v>8</v>
      </c>
      <c r="AC7" s="339"/>
      <c r="AD7" s="339"/>
      <c r="AE7" s="339"/>
      <c r="AF7" s="339"/>
      <c r="AG7" s="339"/>
      <c r="AH7" s="339"/>
      <c r="AI7" s="339"/>
      <c r="AJ7" s="339"/>
      <c r="AK7" s="339"/>
      <c r="AL7" s="339"/>
      <c r="AM7" s="340"/>
    </row>
    <row r="8" spans="1:53" ht="27" customHeight="1" x14ac:dyDescent="0.2">
      <c r="A8" s="287" t="s">
        <v>9</v>
      </c>
      <c r="B8" s="321" t="s">
        <v>10</v>
      </c>
      <c r="C8" s="321"/>
      <c r="D8" s="321"/>
      <c r="E8" s="321"/>
      <c r="F8" s="287" t="s">
        <v>11</v>
      </c>
      <c r="G8" s="287" t="s">
        <v>12</v>
      </c>
      <c r="H8" s="287" t="s">
        <v>13</v>
      </c>
      <c r="I8" s="287" t="s">
        <v>14</v>
      </c>
      <c r="J8" s="287" t="s">
        <v>15</v>
      </c>
      <c r="K8" s="287" t="s">
        <v>16</v>
      </c>
      <c r="L8" s="287"/>
      <c r="M8" s="287" t="s">
        <v>17</v>
      </c>
      <c r="N8" s="287" t="s">
        <v>18</v>
      </c>
      <c r="O8" s="287" t="s">
        <v>19</v>
      </c>
      <c r="P8" s="326" t="s">
        <v>20</v>
      </c>
      <c r="Q8" s="326" t="s">
        <v>21</v>
      </c>
      <c r="R8" s="326" t="s">
        <v>22</v>
      </c>
      <c r="S8" s="326" t="s">
        <v>23</v>
      </c>
      <c r="T8" s="326" t="s">
        <v>24</v>
      </c>
      <c r="U8" s="326" t="s">
        <v>25</v>
      </c>
      <c r="V8" s="326" t="s">
        <v>26</v>
      </c>
      <c r="W8" s="326" t="s">
        <v>27</v>
      </c>
      <c r="X8" s="326" t="s">
        <v>28</v>
      </c>
      <c r="Y8" s="326" t="s">
        <v>29</v>
      </c>
      <c r="Z8" s="326" t="s">
        <v>30</v>
      </c>
      <c r="AA8" s="326" t="s">
        <v>31</v>
      </c>
      <c r="AB8" s="336" t="s">
        <v>20</v>
      </c>
      <c r="AC8" s="336" t="s">
        <v>21</v>
      </c>
      <c r="AD8" s="336" t="s">
        <v>22</v>
      </c>
      <c r="AE8" s="336" t="s">
        <v>23</v>
      </c>
      <c r="AF8" s="336" t="s">
        <v>24</v>
      </c>
      <c r="AG8" s="336" t="s">
        <v>25</v>
      </c>
      <c r="AH8" s="336" t="s">
        <v>26</v>
      </c>
      <c r="AI8" s="336" t="s">
        <v>27</v>
      </c>
      <c r="AJ8" s="336" t="s">
        <v>28</v>
      </c>
      <c r="AK8" s="336" t="s">
        <v>29</v>
      </c>
      <c r="AL8" s="336" t="s">
        <v>30</v>
      </c>
      <c r="AM8" s="336" t="s">
        <v>31</v>
      </c>
    </row>
    <row r="9" spans="1:53" ht="22.5" customHeight="1" x14ac:dyDescent="0.2">
      <c r="A9" s="287"/>
      <c r="B9" s="26">
        <v>1</v>
      </c>
      <c r="C9" s="26">
        <v>2</v>
      </c>
      <c r="D9" s="26">
        <v>3</v>
      </c>
      <c r="E9" s="26">
        <v>4</v>
      </c>
      <c r="F9" s="287"/>
      <c r="G9" s="287"/>
      <c r="H9" s="287"/>
      <c r="I9" s="287"/>
      <c r="J9" s="287"/>
      <c r="K9" s="26" t="s">
        <v>32</v>
      </c>
      <c r="L9" s="26" t="s">
        <v>33</v>
      </c>
      <c r="M9" s="287"/>
      <c r="N9" s="287"/>
      <c r="O9" s="287"/>
      <c r="P9" s="326"/>
      <c r="Q9" s="326"/>
      <c r="R9" s="326"/>
      <c r="S9" s="326"/>
      <c r="T9" s="326"/>
      <c r="U9" s="326"/>
      <c r="V9" s="326"/>
      <c r="W9" s="326"/>
      <c r="X9" s="326"/>
      <c r="Y9" s="326"/>
      <c r="Z9" s="326"/>
      <c r="AA9" s="326"/>
      <c r="AB9" s="336"/>
      <c r="AC9" s="336"/>
      <c r="AD9" s="336"/>
      <c r="AE9" s="336"/>
      <c r="AF9" s="336"/>
      <c r="AG9" s="336"/>
      <c r="AH9" s="336"/>
      <c r="AI9" s="336"/>
      <c r="AJ9" s="336"/>
      <c r="AK9" s="336"/>
      <c r="AL9" s="336"/>
      <c r="AM9" s="336"/>
    </row>
    <row r="10" spans="1:53" ht="101.25" customHeight="1" x14ac:dyDescent="0.2">
      <c r="A10" s="43">
        <v>1</v>
      </c>
      <c r="B10" s="91" t="s">
        <v>34</v>
      </c>
      <c r="C10" s="91"/>
      <c r="D10" s="91"/>
      <c r="E10" s="19"/>
      <c r="F10" s="222" t="s">
        <v>493</v>
      </c>
      <c r="G10" s="19" t="s">
        <v>494</v>
      </c>
      <c r="H10" s="19" t="s">
        <v>495</v>
      </c>
      <c r="I10" s="19" t="s">
        <v>105</v>
      </c>
      <c r="J10" s="223" t="s">
        <v>496</v>
      </c>
      <c r="K10" s="43" t="s">
        <v>497</v>
      </c>
      <c r="L10" s="223" t="s">
        <v>63</v>
      </c>
      <c r="M10" s="19" t="s">
        <v>498</v>
      </c>
      <c r="N10" s="19" t="s">
        <v>499</v>
      </c>
      <c r="O10" s="19" t="s">
        <v>500</v>
      </c>
      <c r="P10" s="224" t="s">
        <v>42</v>
      </c>
      <c r="Q10" s="96" t="s">
        <v>42</v>
      </c>
      <c r="R10" s="96" t="s">
        <v>42</v>
      </c>
      <c r="S10" s="96" t="s">
        <v>42</v>
      </c>
      <c r="T10" s="96" t="s">
        <v>42</v>
      </c>
      <c r="U10" s="224">
        <v>0</v>
      </c>
      <c r="V10" s="224" t="s">
        <v>42</v>
      </c>
      <c r="W10" s="96" t="s">
        <v>42</v>
      </c>
      <c r="X10" s="96" t="s">
        <v>42</v>
      </c>
      <c r="Y10" s="96" t="s">
        <v>42</v>
      </c>
      <c r="Z10" s="96" t="s">
        <v>42</v>
      </c>
      <c r="AA10" s="225">
        <f>1*100%</f>
        <v>1</v>
      </c>
      <c r="AB10" s="224" t="s">
        <v>42</v>
      </c>
      <c r="AC10" s="96" t="s">
        <v>42</v>
      </c>
      <c r="AD10" s="96" t="s">
        <v>42</v>
      </c>
      <c r="AE10" s="96" t="s">
        <v>42</v>
      </c>
      <c r="AF10" s="96" t="s">
        <v>42</v>
      </c>
      <c r="AG10" s="224" t="s">
        <v>501</v>
      </c>
      <c r="AH10" s="224" t="s">
        <v>42</v>
      </c>
      <c r="AI10" s="96" t="s">
        <v>42</v>
      </c>
      <c r="AJ10" s="96" t="s">
        <v>42</v>
      </c>
      <c r="AK10" s="96" t="s">
        <v>42</v>
      </c>
      <c r="AL10" s="96" t="s">
        <v>42</v>
      </c>
      <c r="AM10" s="96"/>
    </row>
    <row r="11" spans="1:53" ht="101.25" customHeight="1" x14ac:dyDescent="0.2">
      <c r="A11" s="43">
        <v>2</v>
      </c>
      <c r="B11" s="91" t="s">
        <v>34</v>
      </c>
      <c r="C11" s="91"/>
      <c r="D11" s="91"/>
      <c r="E11" s="19"/>
      <c r="F11" s="92" t="s">
        <v>502</v>
      </c>
      <c r="G11" s="92" t="s">
        <v>503</v>
      </c>
      <c r="H11" s="42" t="s">
        <v>504</v>
      </c>
      <c r="I11" s="19" t="s">
        <v>105</v>
      </c>
      <c r="J11" s="223" t="s">
        <v>505</v>
      </c>
      <c r="K11" s="43" t="s">
        <v>506</v>
      </c>
      <c r="L11" s="226" t="s">
        <v>63</v>
      </c>
      <c r="M11" s="19" t="s">
        <v>498</v>
      </c>
      <c r="N11" s="19" t="s">
        <v>507</v>
      </c>
      <c r="O11" s="19" t="s">
        <v>500</v>
      </c>
      <c r="P11" s="224" t="s">
        <v>42</v>
      </c>
      <c r="Q11" s="96" t="s">
        <v>42</v>
      </c>
      <c r="R11" s="96" t="s">
        <v>42</v>
      </c>
      <c r="S11" s="96" t="s">
        <v>42</v>
      </c>
      <c r="T11" s="96" t="s">
        <v>42</v>
      </c>
      <c r="U11" s="227">
        <v>0</v>
      </c>
      <c r="V11" s="224" t="s">
        <v>42</v>
      </c>
      <c r="W11" s="96" t="s">
        <v>42</v>
      </c>
      <c r="X11" s="96" t="s">
        <v>42</v>
      </c>
      <c r="Y11" s="96" t="s">
        <v>42</v>
      </c>
      <c r="Z11" s="96" t="s">
        <v>42</v>
      </c>
      <c r="AA11" s="101">
        <v>1</v>
      </c>
      <c r="AB11" s="224" t="s">
        <v>42</v>
      </c>
      <c r="AC11" s="96" t="s">
        <v>42</v>
      </c>
      <c r="AD11" s="96" t="s">
        <v>42</v>
      </c>
      <c r="AE11" s="96" t="s">
        <v>42</v>
      </c>
      <c r="AF11" s="96" t="s">
        <v>42</v>
      </c>
      <c r="AG11" s="224" t="s">
        <v>501</v>
      </c>
      <c r="AH11" s="224" t="s">
        <v>42</v>
      </c>
      <c r="AI11" s="96" t="s">
        <v>42</v>
      </c>
      <c r="AJ11" s="96" t="s">
        <v>42</v>
      </c>
      <c r="AK11" s="96" t="s">
        <v>42</v>
      </c>
      <c r="AL11" s="96" t="s">
        <v>42</v>
      </c>
      <c r="AM11" s="96"/>
    </row>
    <row r="12" spans="1:53" ht="101.25" customHeight="1" x14ac:dyDescent="0.2">
      <c r="A12" s="43">
        <v>3</v>
      </c>
      <c r="B12" s="91" t="s">
        <v>34</v>
      </c>
      <c r="C12" s="91"/>
      <c r="D12" s="91"/>
      <c r="E12" s="19"/>
      <c r="F12" s="92" t="s">
        <v>508</v>
      </c>
      <c r="G12" s="19" t="s">
        <v>509</v>
      </c>
      <c r="H12" s="42" t="s">
        <v>510</v>
      </c>
      <c r="I12" s="19" t="s">
        <v>105</v>
      </c>
      <c r="J12" s="223" t="s">
        <v>511</v>
      </c>
      <c r="K12" s="223" t="s">
        <v>512</v>
      </c>
      <c r="L12" s="228" t="s">
        <v>63</v>
      </c>
      <c r="M12" s="19" t="s">
        <v>498</v>
      </c>
      <c r="N12" s="19" t="s">
        <v>513</v>
      </c>
      <c r="O12" s="19" t="s">
        <v>500</v>
      </c>
      <c r="P12" s="224" t="s">
        <v>42</v>
      </c>
      <c r="Q12" s="96" t="s">
        <v>42</v>
      </c>
      <c r="R12" s="96" t="s">
        <v>42</v>
      </c>
      <c r="S12" s="96" t="s">
        <v>42</v>
      </c>
      <c r="T12" s="96" t="s">
        <v>42</v>
      </c>
      <c r="U12" s="227">
        <v>0</v>
      </c>
      <c r="V12" s="224" t="s">
        <v>42</v>
      </c>
      <c r="W12" s="96" t="s">
        <v>42</v>
      </c>
      <c r="X12" s="96" t="s">
        <v>42</v>
      </c>
      <c r="Y12" s="96" t="s">
        <v>42</v>
      </c>
      <c r="Z12" s="96" t="s">
        <v>42</v>
      </c>
      <c r="AA12" s="101">
        <v>1</v>
      </c>
      <c r="AB12" s="224" t="s">
        <v>42</v>
      </c>
      <c r="AC12" s="96" t="s">
        <v>42</v>
      </c>
      <c r="AD12" s="96" t="s">
        <v>42</v>
      </c>
      <c r="AE12" s="96" t="s">
        <v>42</v>
      </c>
      <c r="AF12" s="96" t="s">
        <v>42</v>
      </c>
      <c r="AG12" s="224" t="s">
        <v>501</v>
      </c>
      <c r="AH12" s="224" t="s">
        <v>42</v>
      </c>
      <c r="AI12" s="96" t="s">
        <v>42</v>
      </c>
      <c r="AJ12" s="96" t="s">
        <v>42</v>
      </c>
      <c r="AK12" s="96" t="s">
        <v>42</v>
      </c>
      <c r="AL12" s="96" t="s">
        <v>42</v>
      </c>
      <c r="AM12" s="96"/>
    </row>
    <row r="13" spans="1:53" ht="154.5" customHeight="1" x14ac:dyDescent="0.2">
      <c r="A13" s="43">
        <v>4</v>
      </c>
      <c r="B13" s="91" t="s">
        <v>34</v>
      </c>
      <c r="C13" s="91"/>
      <c r="D13" s="91"/>
      <c r="E13" s="19"/>
      <c r="F13" s="92" t="s">
        <v>514</v>
      </c>
      <c r="G13" s="19" t="s">
        <v>515</v>
      </c>
      <c r="H13" s="19" t="s">
        <v>516</v>
      </c>
      <c r="I13" s="19" t="s">
        <v>105</v>
      </c>
      <c r="J13" s="223" t="s">
        <v>517</v>
      </c>
      <c r="K13" s="223" t="s">
        <v>518</v>
      </c>
      <c r="L13" s="223" t="s">
        <v>63</v>
      </c>
      <c r="M13" s="19" t="s">
        <v>498</v>
      </c>
      <c r="N13" s="19" t="s">
        <v>519</v>
      </c>
      <c r="O13" s="19" t="s">
        <v>500</v>
      </c>
      <c r="P13" s="224" t="s">
        <v>42</v>
      </c>
      <c r="Q13" s="96" t="s">
        <v>42</v>
      </c>
      <c r="R13" s="96" t="s">
        <v>42</v>
      </c>
      <c r="S13" s="96" t="s">
        <v>42</v>
      </c>
      <c r="T13" s="96" t="s">
        <v>42</v>
      </c>
      <c r="U13" s="224">
        <f>50*1/50</f>
        <v>1</v>
      </c>
      <c r="V13" s="224" t="s">
        <v>42</v>
      </c>
      <c r="W13" s="96" t="s">
        <v>42</v>
      </c>
      <c r="X13" s="96" t="s">
        <v>42</v>
      </c>
      <c r="Y13" s="96" t="s">
        <v>42</v>
      </c>
      <c r="Z13" s="96" t="s">
        <v>42</v>
      </c>
      <c r="AA13" s="101">
        <v>1</v>
      </c>
      <c r="AB13" s="224" t="s">
        <v>42</v>
      </c>
      <c r="AC13" s="96" t="s">
        <v>42</v>
      </c>
      <c r="AD13" s="96" t="s">
        <v>42</v>
      </c>
      <c r="AE13" s="96" t="s">
        <v>42</v>
      </c>
      <c r="AF13" s="96" t="s">
        <v>42</v>
      </c>
      <c r="AG13" s="224" t="s">
        <v>115</v>
      </c>
      <c r="AH13" s="224" t="s">
        <v>42</v>
      </c>
      <c r="AI13" s="96" t="s">
        <v>42</v>
      </c>
      <c r="AJ13" s="96" t="s">
        <v>42</v>
      </c>
      <c r="AK13" s="96" t="s">
        <v>42</v>
      </c>
      <c r="AL13" s="96" t="s">
        <v>42</v>
      </c>
      <c r="AM13" s="96"/>
    </row>
    <row r="14" spans="1:53" s="234" customFormat="1" ht="177" customHeight="1" x14ac:dyDescent="0.2">
      <c r="A14" s="135">
        <v>5</v>
      </c>
      <c r="B14" s="41" t="s">
        <v>34</v>
      </c>
      <c r="C14" s="41"/>
      <c r="D14" s="41"/>
      <c r="E14" s="16"/>
      <c r="F14" s="229" t="s">
        <v>520</v>
      </c>
      <c r="G14" s="16" t="s">
        <v>521</v>
      </c>
      <c r="H14" s="16" t="s">
        <v>522</v>
      </c>
      <c r="I14" s="16" t="s">
        <v>94</v>
      </c>
      <c r="J14" s="136" t="s">
        <v>523</v>
      </c>
      <c r="K14" s="230">
        <v>0</v>
      </c>
      <c r="L14" s="135" t="s">
        <v>63</v>
      </c>
      <c r="M14" s="16" t="s">
        <v>498</v>
      </c>
      <c r="N14" s="16" t="s">
        <v>524</v>
      </c>
      <c r="O14" s="16" t="s">
        <v>500</v>
      </c>
      <c r="P14" s="231" t="s">
        <v>42</v>
      </c>
      <c r="Q14" s="102" t="s">
        <v>42</v>
      </c>
      <c r="R14" s="102" t="s">
        <v>42</v>
      </c>
      <c r="S14" s="102" t="s">
        <v>42</v>
      </c>
      <c r="T14" s="102" t="s">
        <v>42</v>
      </c>
      <c r="U14" s="101" t="s">
        <v>42</v>
      </c>
      <c r="V14" s="101" t="s">
        <v>42</v>
      </c>
      <c r="W14" s="102" t="s">
        <v>42</v>
      </c>
      <c r="X14" s="102" t="s">
        <v>42</v>
      </c>
      <c r="Y14" s="102" t="s">
        <v>42</v>
      </c>
      <c r="Z14" s="102" t="s">
        <v>42</v>
      </c>
      <c r="AA14" s="232">
        <v>1</v>
      </c>
      <c r="AB14" s="231" t="s">
        <v>42</v>
      </c>
      <c r="AC14" s="102" t="s">
        <v>42</v>
      </c>
      <c r="AD14" s="102" t="s">
        <v>42</v>
      </c>
      <c r="AE14" s="102" t="s">
        <v>42</v>
      </c>
      <c r="AF14" s="102" t="s">
        <v>42</v>
      </c>
      <c r="AG14" s="101" t="s">
        <v>42</v>
      </c>
      <c r="AH14" s="101" t="s">
        <v>42</v>
      </c>
      <c r="AI14" s="102" t="s">
        <v>42</v>
      </c>
      <c r="AJ14" s="102" t="s">
        <v>42</v>
      </c>
      <c r="AK14" s="102" t="s">
        <v>42</v>
      </c>
      <c r="AL14" s="102" t="s">
        <v>42</v>
      </c>
      <c r="AM14" s="102"/>
      <c r="AN14" s="233"/>
      <c r="AO14" s="233"/>
      <c r="AP14" s="233"/>
      <c r="AQ14" s="233"/>
      <c r="AR14" s="233"/>
      <c r="AS14" s="233"/>
      <c r="AT14" s="233"/>
      <c r="AU14" s="233"/>
      <c r="AV14" s="233"/>
      <c r="AW14" s="233"/>
      <c r="AX14" s="233"/>
      <c r="AY14" s="233"/>
      <c r="AZ14" s="233"/>
      <c r="BA14" s="233"/>
    </row>
    <row r="15" spans="1:53" ht="129" customHeight="1" x14ac:dyDescent="0.2">
      <c r="A15" s="135">
        <v>6</v>
      </c>
      <c r="B15" s="41"/>
      <c r="C15" s="41"/>
      <c r="D15" s="41" t="s">
        <v>34</v>
      </c>
      <c r="E15" s="16"/>
      <c r="F15" s="229" t="s">
        <v>525</v>
      </c>
      <c r="G15" s="16" t="s">
        <v>526</v>
      </c>
      <c r="H15" s="16" t="s">
        <v>527</v>
      </c>
      <c r="I15" s="16" t="s">
        <v>105</v>
      </c>
      <c r="J15" s="136" t="s">
        <v>523</v>
      </c>
      <c r="K15" s="230">
        <v>0</v>
      </c>
      <c r="L15" s="135" t="s">
        <v>42</v>
      </c>
      <c r="M15" s="16" t="s">
        <v>498</v>
      </c>
      <c r="N15" s="16" t="s">
        <v>528</v>
      </c>
      <c r="O15" s="16" t="s">
        <v>500</v>
      </c>
      <c r="P15" s="96" t="s">
        <v>42</v>
      </c>
      <c r="Q15" s="96" t="s">
        <v>42</v>
      </c>
      <c r="R15" s="96" t="s">
        <v>42</v>
      </c>
      <c r="S15" s="96" t="s">
        <v>42</v>
      </c>
      <c r="T15" s="96" t="s">
        <v>42</v>
      </c>
      <c r="U15" s="224">
        <f>99199260/740000000</f>
        <v>0.13405305405405404</v>
      </c>
      <c r="V15" s="224" t="s">
        <v>42</v>
      </c>
      <c r="W15" s="96" t="s">
        <v>42</v>
      </c>
      <c r="X15" s="96" t="s">
        <v>42</v>
      </c>
      <c r="Y15" s="96" t="s">
        <v>42</v>
      </c>
      <c r="Z15" s="96" t="s">
        <v>42</v>
      </c>
      <c r="AA15" s="101">
        <v>1</v>
      </c>
      <c r="AB15" s="96" t="s">
        <v>42</v>
      </c>
      <c r="AC15" s="96" t="s">
        <v>42</v>
      </c>
      <c r="AD15" s="96" t="s">
        <v>42</v>
      </c>
      <c r="AE15" s="96" t="s">
        <v>42</v>
      </c>
      <c r="AF15" s="96" t="s">
        <v>42</v>
      </c>
      <c r="AG15" s="224">
        <f>99199260/740000000</f>
        <v>0.13405305405405404</v>
      </c>
      <c r="AH15" s="224" t="s">
        <v>42</v>
      </c>
      <c r="AI15" s="96" t="s">
        <v>42</v>
      </c>
      <c r="AJ15" s="96" t="s">
        <v>42</v>
      </c>
      <c r="AK15" s="96" t="s">
        <v>42</v>
      </c>
      <c r="AL15" s="96" t="s">
        <v>42</v>
      </c>
      <c r="AM15" s="96"/>
    </row>
    <row r="16" spans="1:53" s="23" customFormat="1" ht="12.75" customHeight="1" thickBot="1" x14ac:dyDescent="0.25">
      <c r="A16" s="324" t="s">
        <v>49</v>
      </c>
      <c r="B16" s="324"/>
      <c r="C16" s="324"/>
      <c r="D16" s="324"/>
      <c r="E16" s="324"/>
      <c r="F16" s="324"/>
      <c r="G16" s="324"/>
      <c r="H16" s="324"/>
      <c r="I16" s="324"/>
      <c r="J16" s="324"/>
      <c r="K16" s="324"/>
      <c r="L16" s="324"/>
      <c r="M16" s="324"/>
      <c r="N16" s="324"/>
      <c r="O16" s="324"/>
      <c r="P16" s="325"/>
      <c r="Q16" s="325"/>
      <c r="R16" s="325"/>
      <c r="S16" s="325"/>
      <c r="T16" s="325"/>
      <c r="U16" s="325"/>
      <c r="V16" s="325"/>
      <c r="W16" s="325"/>
      <c r="X16" s="325"/>
      <c r="Y16" s="325"/>
      <c r="Z16" s="325"/>
      <c r="AA16" s="325"/>
      <c r="AB16" s="325"/>
      <c r="AC16" s="325"/>
      <c r="AD16" s="325"/>
      <c r="AE16" s="325"/>
      <c r="AF16" s="325"/>
      <c r="AG16" s="325"/>
      <c r="AH16" s="325"/>
      <c r="AI16" s="325"/>
      <c r="AJ16" s="325"/>
      <c r="AK16" s="325"/>
      <c r="AL16" s="325"/>
      <c r="AM16" s="325"/>
      <c r="AN16" s="1"/>
      <c r="AO16" s="1"/>
      <c r="AP16" s="1"/>
      <c r="AQ16" s="1"/>
      <c r="AR16" s="1"/>
      <c r="AS16" s="1"/>
      <c r="AT16" s="1"/>
      <c r="AU16" s="1"/>
      <c r="AV16" s="1"/>
      <c r="AW16" s="1"/>
      <c r="AX16" s="1"/>
      <c r="AY16" s="1"/>
      <c r="AZ16" s="1"/>
      <c r="BA16" s="1"/>
    </row>
    <row r="17" spans="1:53" s="1" customFormat="1" ht="92.25" customHeight="1" x14ac:dyDescent="0.2">
      <c r="A17" s="327" t="s">
        <v>529</v>
      </c>
      <c r="B17" s="328"/>
      <c r="C17" s="328"/>
      <c r="D17" s="328"/>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8"/>
      <c r="AK17" s="328"/>
      <c r="AL17" s="328"/>
      <c r="AM17" s="329"/>
    </row>
    <row r="18" spans="1:53" s="1" customFormat="1" ht="72" customHeight="1" x14ac:dyDescent="0.2">
      <c r="A18" s="330"/>
      <c r="B18" s="331"/>
      <c r="C18" s="331"/>
      <c r="D18" s="331"/>
      <c r="E18" s="331"/>
      <c r="F18" s="331"/>
      <c r="G18" s="331"/>
      <c r="H18" s="331"/>
      <c r="I18" s="331"/>
      <c r="J18" s="331"/>
      <c r="K18" s="331"/>
      <c r="L18" s="331"/>
      <c r="M18" s="331"/>
      <c r="N18" s="331"/>
      <c r="O18" s="331"/>
      <c r="P18" s="331"/>
      <c r="Q18" s="331"/>
      <c r="R18" s="331"/>
      <c r="S18" s="331"/>
      <c r="T18" s="331"/>
      <c r="U18" s="331"/>
      <c r="V18" s="331"/>
      <c r="W18" s="331"/>
      <c r="X18" s="331"/>
      <c r="Y18" s="331"/>
      <c r="Z18" s="331"/>
      <c r="AA18" s="331"/>
      <c r="AB18" s="331"/>
      <c r="AC18" s="331"/>
      <c r="AD18" s="331"/>
      <c r="AE18" s="331"/>
      <c r="AF18" s="331"/>
      <c r="AG18" s="331"/>
      <c r="AH18" s="331"/>
      <c r="AI18" s="331"/>
      <c r="AJ18" s="331"/>
      <c r="AK18" s="331"/>
      <c r="AL18" s="331"/>
      <c r="AM18" s="332"/>
    </row>
    <row r="19" spans="1:53" s="1" customFormat="1" ht="12.75" hidden="1" customHeight="1" x14ac:dyDescent="0.2">
      <c r="A19" s="330"/>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331"/>
      <c r="AL19" s="331"/>
      <c r="AM19" s="332"/>
    </row>
    <row r="20" spans="1:53" s="1" customFormat="1" ht="29.25" hidden="1" customHeight="1" x14ac:dyDescent="0.2">
      <c r="A20" s="330"/>
      <c r="B20" s="331"/>
      <c r="C20" s="331"/>
      <c r="D20" s="331"/>
      <c r="E20" s="331"/>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1"/>
      <c r="AM20" s="332"/>
    </row>
    <row r="21" spans="1:53" s="1" customFormat="1" ht="9" hidden="1" customHeight="1" x14ac:dyDescent="0.2">
      <c r="A21" s="330"/>
      <c r="B21" s="331"/>
      <c r="C21" s="331"/>
      <c r="D21" s="331"/>
      <c r="E21" s="331"/>
      <c r="F21" s="331"/>
      <c r="G21" s="331"/>
      <c r="H21" s="331"/>
      <c r="I21" s="331"/>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1"/>
      <c r="AM21" s="332"/>
    </row>
    <row r="22" spans="1:53" s="89" customFormat="1" ht="17.25" hidden="1" customHeight="1" x14ac:dyDescent="0.2">
      <c r="A22" s="330"/>
      <c r="B22" s="331"/>
      <c r="C22" s="331"/>
      <c r="D22" s="331"/>
      <c r="E22" s="331"/>
      <c r="F22" s="331"/>
      <c r="G22" s="331"/>
      <c r="H22" s="331"/>
      <c r="I22" s="331"/>
      <c r="J22" s="331"/>
      <c r="K22" s="331"/>
      <c r="L22" s="331"/>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1"/>
      <c r="AM22" s="332"/>
      <c r="AN22" s="1"/>
      <c r="AO22" s="1"/>
      <c r="AP22" s="1"/>
      <c r="AQ22" s="1"/>
      <c r="AR22" s="1"/>
      <c r="AS22" s="1"/>
      <c r="AT22" s="1"/>
      <c r="AU22" s="1"/>
      <c r="AV22" s="1"/>
      <c r="AW22" s="1"/>
      <c r="AX22" s="1"/>
      <c r="AY22" s="1"/>
      <c r="AZ22" s="1"/>
      <c r="BA22" s="1"/>
    </row>
    <row r="23" spans="1:53" ht="17.25" hidden="1" customHeight="1" x14ac:dyDescent="0.2">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c r="AB23" s="334"/>
      <c r="AC23" s="334"/>
      <c r="AD23" s="334"/>
      <c r="AE23" s="334"/>
      <c r="AF23" s="334"/>
      <c r="AG23" s="334"/>
      <c r="AH23" s="334"/>
      <c r="AI23" s="334"/>
      <c r="AJ23" s="334"/>
      <c r="AK23" s="334"/>
      <c r="AL23" s="334"/>
      <c r="AM23" s="335"/>
    </row>
    <row r="24" spans="1:53" ht="15" x14ac:dyDescent="0.25">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row>
    <row r="28" spans="1:53" ht="15" x14ac:dyDescent="0.25">
      <c r="A28"/>
      <c r="N28" s="90"/>
    </row>
    <row r="29" spans="1:53" x14ac:dyDescent="0.2">
      <c r="W29" s="2">
        <f>3/2*100</f>
        <v>150</v>
      </c>
    </row>
  </sheetData>
  <mergeCells count="46">
    <mergeCell ref="A1:AM2"/>
    <mergeCell ref="A5:L5"/>
    <mergeCell ref="M5:AC5"/>
    <mergeCell ref="AD5:AM6"/>
    <mergeCell ref="A6:L6"/>
    <mergeCell ref="M6:AC6"/>
    <mergeCell ref="A7:O7"/>
    <mergeCell ref="P7:AA7"/>
    <mergeCell ref="AB7:AM7"/>
    <mergeCell ref="A8:A9"/>
    <mergeCell ref="B8:E8"/>
    <mergeCell ref="F8:F9"/>
    <mergeCell ref="G8:G9"/>
    <mergeCell ref="H8:H9"/>
    <mergeCell ref="I8:I9"/>
    <mergeCell ref="J8:J9"/>
    <mergeCell ref="AJ8:AJ9"/>
    <mergeCell ref="AK8:AK9"/>
    <mergeCell ref="AL8:AL9"/>
    <mergeCell ref="AM8:AM9"/>
    <mergeCell ref="A17:AM23"/>
    <mergeCell ref="AD8:AD9"/>
    <mergeCell ref="AE8:AE9"/>
    <mergeCell ref="AF8:AF9"/>
    <mergeCell ref="AG8:AG9"/>
    <mergeCell ref="AH8:AH9"/>
    <mergeCell ref="AI8:AI9"/>
    <mergeCell ref="X8:X9"/>
    <mergeCell ref="Y8:Y9"/>
    <mergeCell ref="Z8:Z9"/>
    <mergeCell ref="AA8:AA9"/>
    <mergeCell ref="AB8:AB9"/>
    <mergeCell ref="AC8:AC9"/>
    <mergeCell ref="R8:R9"/>
    <mergeCell ref="S8:S9"/>
    <mergeCell ref="T8:T9"/>
    <mergeCell ref="A16:AM16"/>
    <mergeCell ref="U8:U9"/>
    <mergeCell ref="V8:V9"/>
    <mergeCell ref="W8:W9"/>
    <mergeCell ref="K8:L8"/>
    <mergeCell ref="M8:M9"/>
    <mergeCell ref="N8:N9"/>
    <mergeCell ref="O8:O9"/>
    <mergeCell ref="P8:P9"/>
    <mergeCell ref="Q8:Q9"/>
  </mergeCells>
  <pageMargins left="0.70866141732283472" right="0.70866141732283472" top="0.74803149606299213" bottom="0.74803149606299213" header="0.31496062992125984" footer="0.31496062992125984"/>
  <pageSetup paperSize="5" scale="27" orientation="portrait" horizontalDpi="300" verticalDpi="300" r:id="rId1"/>
  <headerFooter>
    <oddFooter>&amp;L&amp;"Arial,Normal"&amp;8FR.PS.010&amp;C&amp;"Arial,Normal"&amp;8                                                                                                            &amp;R&amp;"Arial,Normal"&amp;8Versión 04_29/08/2016</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38"/>
  <sheetViews>
    <sheetView zoomScale="85" zoomScaleNormal="85" workbookViewId="0">
      <selection activeCell="F11" sqref="F11"/>
    </sheetView>
  </sheetViews>
  <sheetFormatPr baseColWidth="10" defaultColWidth="6.7109375" defaultRowHeight="12.75" x14ac:dyDescent="0.2"/>
  <cols>
    <col min="1" max="1" width="3.7109375" style="2" customWidth="1"/>
    <col min="2" max="2" width="5" style="2" customWidth="1"/>
    <col min="3" max="5" width="4.7109375" style="2" customWidth="1"/>
    <col min="6" max="6" width="22" style="2" customWidth="1"/>
    <col min="7" max="7" width="26.7109375" style="2" customWidth="1"/>
    <col min="8" max="8" width="27.85546875" style="2" customWidth="1"/>
    <col min="9" max="9" width="24.140625" style="2" bestFit="1" customWidth="1"/>
    <col min="10" max="10" width="10.5703125" style="2" customWidth="1"/>
    <col min="11" max="11" width="6.140625" style="2" customWidth="1"/>
    <col min="12" max="12" width="9.7109375" style="2" customWidth="1"/>
    <col min="13" max="13" width="10.85546875" style="2" customWidth="1"/>
    <col min="14" max="14" width="21.42578125" style="2" customWidth="1"/>
    <col min="15" max="15" width="15.42578125" style="2" customWidth="1"/>
    <col min="16" max="26" width="6.7109375" style="2"/>
    <col min="27" max="27" width="11" style="2" bestFit="1" customWidth="1"/>
    <col min="28" max="28" width="14" style="2" customWidth="1"/>
    <col min="29" max="39" width="6.7109375" style="2"/>
    <col min="40" max="53" width="6.7109375" style="1"/>
    <col min="54" max="16384" width="6.7109375" style="2"/>
  </cols>
  <sheetData>
    <row r="1" spans="1:39" ht="12.75" customHeight="1" x14ac:dyDescent="0.2">
      <c r="A1" s="289" t="s">
        <v>0</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1"/>
    </row>
    <row r="2" spans="1:39" x14ac:dyDescent="0.2">
      <c r="A2" s="292"/>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4"/>
    </row>
    <row r="3" spans="1:39" x14ac:dyDescent="0.2">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5"/>
    </row>
    <row r="4" spans="1:39" ht="13.5" thickBot="1" x14ac:dyDescent="0.25">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8"/>
    </row>
    <row r="5" spans="1:39" ht="12.75" customHeight="1" x14ac:dyDescent="0.2">
      <c r="A5" s="295" t="s">
        <v>146</v>
      </c>
      <c r="B5" s="295"/>
      <c r="C5" s="295"/>
      <c r="D5" s="295"/>
      <c r="E5" s="295"/>
      <c r="F5" s="295"/>
      <c r="G5" s="295"/>
      <c r="H5" s="295"/>
      <c r="I5" s="295"/>
      <c r="J5" s="295"/>
      <c r="K5" s="295"/>
      <c r="L5" s="295"/>
      <c r="M5" s="295" t="s">
        <v>307</v>
      </c>
      <c r="N5" s="295"/>
      <c r="O5" s="295"/>
      <c r="P5" s="295"/>
      <c r="Q5" s="295"/>
      <c r="R5" s="295"/>
      <c r="S5" s="295"/>
      <c r="T5" s="295"/>
      <c r="U5" s="295"/>
      <c r="V5" s="295"/>
      <c r="W5" s="295"/>
      <c r="X5" s="295"/>
      <c r="Y5" s="295"/>
      <c r="Z5" s="295"/>
      <c r="AA5" s="295"/>
      <c r="AB5" s="295"/>
      <c r="AC5" s="295"/>
      <c r="AD5" s="296" t="s">
        <v>308</v>
      </c>
      <c r="AE5" s="297"/>
      <c r="AF5" s="297"/>
      <c r="AG5" s="297"/>
      <c r="AH5" s="297"/>
      <c r="AI5" s="297"/>
      <c r="AJ5" s="297"/>
      <c r="AK5" s="297"/>
      <c r="AL5" s="297"/>
      <c r="AM5" s="297"/>
    </row>
    <row r="6" spans="1:39" ht="27.75" customHeight="1" x14ac:dyDescent="0.2">
      <c r="A6" s="300" t="s">
        <v>309</v>
      </c>
      <c r="B6" s="301"/>
      <c r="C6" s="301"/>
      <c r="D6" s="301"/>
      <c r="E6" s="301"/>
      <c r="F6" s="301"/>
      <c r="G6" s="301"/>
      <c r="H6" s="301"/>
      <c r="I6" s="301"/>
      <c r="J6" s="301"/>
      <c r="K6" s="301"/>
      <c r="L6" s="302"/>
      <c r="M6" s="303" t="s">
        <v>310</v>
      </c>
      <c r="N6" s="303"/>
      <c r="O6" s="303"/>
      <c r="P6" s="303"/>
      <c r="Q6" s="303"/>
      <c r="R6" s="303"/>
      <c r="S6" s="303"/>
      <c r="T6" s="303"/>
      <c r="U6" s="303"/>
      <c r="V6" s="303"/>
      <c r="W6" s="303"/>
      <c r="X6" s="303"/>
      <c r="Y6" s="303"/>
      <c r="Z6" s="303"/>
      <c r="AA6" s="303"/>
      <c r="AB6" s="303"/>
      <c r="AC6" s="303"/>
      <c r="AD6" s="298"/>
      <c r="AE6" s="299"/>
      <c r="AF6" s="299"/>
      <c r="AG6" s="299"/>
      <c r="AH6" s="299"/>
      <c r="AI6" s="299"/>
      <c r="AJ6" s="299"/>
      <c r="AK6" s="299"/>
      <c r="AL6" s="299"/>
      <c r="AM6" s="299"/>
    </row>
    <row r="7" spans="1:39" ht="12.75" customHeight="1" x14ac:dyDescent="0.2">
      <c r="A7" s="287" t="s">
        <v>6</v>
      </c>
      <c r="B7" s="287"/>
      <c r="C7" s="287"/>
      <c r="D7" s="287"/>
      <c r="E7" s="287"/>
      <c r="F7" s="287"/>
      <c r="G7" s="287"/>
      <c r="H7" s="287"/>
      <c r="I7" s="287"/>
      <c r="J7" s="287"/>
      <c r="K7" s="287"/>
      <c r="L7" s="287"/>
      <c r="M7" s="287"/>
      <c r="N7" s="287"/>
      <c r="O7" s="287"/>
      <c r="P7" s="317" t="s">
        <v>7</v>
      </c>
      <c r="Q7" s="317"/>
      <c r="R7" s="317"/>
      <c r="S7" s="317"/>
      <c r="T7" s="317"/>
      <c r="U7" s="317"/>
      <c r="V7" s="317"/>
      <c r="W7" s="317"/>
      <c r="X7" s="317"/>
      <c r="Y7" s="317"/>
      <c r="Z7" s="317"/>
      <c r="AA7" s="317"/>
      <c r="AB7" s="353" t="s">
        <v>8</v>
      </c>
      <c r="AC7" s="353"/>
      <c r="AD7" s="353"/>
      <c r="AE7" s="353"/>
      <c r="AF7" s="353"/>
      <c r="AG7" s="353"/>
      <c r="AH7" s="353"/>
      <c r="AI7" s="353"/>
      <c r="AJ7" s="353"/>
      <c r="AK7" s="353"/>
      <c r="AL7" s="353"/>
      <c r="AM7" s="353"/>
    </row>
    <row r="8" spans="1:39" ht="27" customHeight="1" x14ac:dyDescent="0.2">
      <c r="A8" s="287" t="s">
        <v>9</v>
      </c>
      <c r="B8" s="321" t="s">
        <v>10</v>
      </c>
      <c r="C8" s="321"/>
      <c r="D8" s="321"/>
      <c r="E8" s="321"/>
      <c r="F8" s="287" t="s">
        <v>11</v>
      </c>
      <c r="G8" s="287" t="s">
        <v>12</v>
      </c>
      <c r="H8" s="287" t="s">
        <v>13</v>
      </c>
      <c r="I8" s="287" t="s">
        <v>14</v>
      </c>
      <c r="J8" s="287" t="s">
        <v>15</v>
      </c>
      <c r="K8" s="287" t="s">
        <v>16</v>
      </c>
      <c r="L8" s="287"/>
      <c r="M8" s="287" t="s">
        <v>17</v>
      </c>
      <c r="N8" s="287" t="s">
        <v>18</v>
      </c>
      <c r="O8" s="287" t="s">
        <v>19</v>
      </c>
      <c r="P8" s="326" t="s">
        <v>20</v>
      </c>
      <c r="Q8" s="326" t="s">
        <v>21</v>
      </c>
      <c r="R8" s="326" t="s">
        <v>22</v>
      </c>
      <c r="S8" s="326" t="s">
        <v>23</v>
      </c>
      <c r="T8" s="326" t="s">
        <v>24</v>
      </c>
      <c r="U8" s="326" t="s">
        <v>25</v>
      </c>
      <c r="V8" s="326" t="s">
        <v>26</v>
      </c>
      <c r="W8" s="326" t="s">
        <v>27</v>
      </c>
      <c r="X8" s="326" t="s">
        <v>28</v>
      </c>
      <c r="Y8" s="326" t="s">
        <v>29</v>
      </c>
      <c r="Z8" s="326" t="s">
        <v>30</v>
      </c>
      <c r="AA8" s="326" t="s">
        <v>31</v>
      </c>
      <c r="AB8" s="336" t="s">
        <v>20</v>
      </c>
      <c r="AC8" s="336" t="s">
        <v>21</v>
      </c>
      <c r="AD8" s="336" t="s">
        <v>22</v>
      </c>
      <c r="AE8" s="336" t="s">
        <v>23</v>
      </c>
      <c r="AF8" s="336" t="s">
        <v>24</v>
      </c>
      <c r="AG8" s="315" t="s">
        <v>25</v>
      </c>
      <c r="AH8" s="336" t="s">
        <v>26</v>
      </c>
      <c r="AI8" s="336" t="s">
        <v>27</v>
      </c>
      <c r="AJ8" s="336" t="s">
        <v>28</v>
      </c>
      <c r="AK8" s="336" t="s">
        <v>29</v>
      </c>
      <c r="AL8" s="336" t="s">
        <v>30</v>
      </c>
      <c r="AM8" s="336" t="s">
        <v>31</v>
      </c>
    </row>
    <row r="9" spans="1:39" ht="22.5" customHeight="1" x14ac:dyDescent="0.2">
      <c r="A9" s="287"/>
      <c r="B9" s="26">
        <v>1</v>
      </c>
      <c r="C9" s="26">
        <v>2</v>
      </c>
      <c r="D9" s="26">
        <v>3</v>
      </c>
      <c r="E9" s="26">
        <v>4</v>
      </c>
      <c r="F9" s="287"/>
      <c r="G9" s="287"/>
      <c r="H9" s="287"/>
      <c r="I9" s="287"/>
      <c r="J9" s="287"/>
      <c r="K9" s="26" t="s">
        <v>32</v>
      </c>
      <c r="L9" s="26" t="s">
        <v>33</v>
      </c>
      <c r="M9" s="287"/>
      <c r="N9" s="287"/>
      <c r="O9" s="287"/>
      <c r="P9" s="326"/>
      <c r="Q9" s="326"/>
      <c r="R9" s="326"/>
      <c r="S9" s="326"/>
      <c r="T9" s="326"/>
      <c r="U9" s="326"/>
      <c r="V9" s="326"/>
      <c r="W9" s="326"/>
      <c r="X9" s="326"/>
      <c r="Y9" s="326"/>
      <c r="Z9" s="326"/>
      <c r="AA9" s="326"/>
      <c r="AB9" s="336"/>
      <c r="AC9" s="336"/>
      <c r="AD9" s="336"/>
      <c r="AE9" s="336"/>
      <c r="AF9" s="336"/>
      <c r="AG9" s="316"/>
      <c r="AH9" s="336"/>
      <c r="AI9" s="336"/>
      <c r="AJ9" s="336"/>
      <c r="AK9" s="336"/>
      <c r="AL9" s="336"/>
      <c r="AM9" s="336"/>
    </row>
    <row r="10" spans="1:39" ht="101.25" customHeight="1" x14ac:dyDescent="0.2">
      <c r="A10" s="43">
        <v>1</v>
      </c>
      <c r="B10" s="91" t="s">
        <v>34</v>
      </c>
      <c r="C10" s="91"/>
      <c r="D10" s="91"/>
      <c r="E10" s="19"/>
      <c r="F10" s="133" t="s">
        <v>311</v>
      </c>
      <c r="G10" s="133" t="s">
        <v>312</v>
      </c>
      <c r="H10" s="133" t="s">
        <v>313</v>
      </c>
      <c r="I10" s="133" t="s">
        <v>314</v>
      </c>
      <c r="J10" s="134">
        <v>1</v>
      </c>
      <c r="K10" s="135" t="s">
        <v>315</v>
      </c>
      <c r="L10" s="136" t="s">
        <v>316</v>
      </c>
      <c r="M10" s="19" t="s">
        <v>39</v>
      </c>
      <c r="N10" s="137" t="s">
        <v>317</v>
      </c>
      <c r="O10" s="137" t="s">
        <v>318</v>
      </c>
      <c r="P10" s="133" t="s">
        <v>63</v>
      </c>
      <c r="Q10" s="133" t="s">
        <v>63</v>
      </c>
      <c r="R10" s="133" t="s">
        <v>63</v>
      </c>
      <c r="S10" s="138">
        <f>+((1-0)/1)*0.8</f>
        <v>0.8</v>
      </c>
      <c r="T10" s="133" t="s">
        <v>63</v>
      </c>
      <c r="U10" s="133" t="s">
        <v>63</v>
      </c>
      <c r="V10" s="133" t="s">
        <v>63</v>
      </c>
      <c r="W10" s="139">
        <f>+((0-3)/3)*0.8</f>
        <v>-0.8</v>
      </c>
      <c r="X10" s="134" t="s">
        <v>42</v>
      </c>
      <c r="Y10" s="140" t="s">
        <v>42</v>
      </c>
      <c r="Z10" s="140" t="s">
        <v>42</v>
      </c>
      <c r="AA10" s="141">
        <v>0.8</v>
      </c>
      <c r="AB10" s="133" t="s">
        <v>63</v>
      </c>
      <c r="AC10" s="133" t="s">
        <v>63</v>
      </c>
      <c r="AD10" s="133" t="s">
        <v>63</v>
      </c>
      <c r="AE10" s="138" t="s">
        <v>319</v>
      </c>
      <c r="AF10" s="133" t="s">
        <v>63</v>
      </c>
      <c r="AG10" s="133" t="s">
        <v>63</v>
      </c>
      <c r="AH10" s="133" t="s">
        <v>63</v>
      </c>
      <c r="AI10" s="139" t="s">
        <v>320</v>
      </c>
      <c r="AJ10" s="134" t="s">
        <v>42</v>
      </c>
      <c r="AK10" s="140" t="s">
        <v>42</v>
      </c>
      <c r="AL10" s="140" t="s">
        <v>42</v>
      </c>
      <c r="AM10" s="141" t="s">
        <v>321</v>
      </c>
    </row>
    <row r="11" spans="1:39" ht="101.25" customHeight="1" x14ac:dyDescent="0.2">
      <c r="A11" s="43">
        <v>2</v>
      </c>
      <c r="B11" s="91" t="s">
        <v>34</v>
      </c>
      <c r="C11" s="91"/>
      <c r="D11" s="91"/>
      <c r="E11" s="19"/>
      <c r="F11" s="133" t="s">
        <v>322</v>
      </c>
      <c r="G11" s="133" t="s">
        <v>312</v>
      </c>
      <c r="H11" s="133" t="s">
        <v>313</v>
      </c>
      <c r="I11" s="133" t="s">
        <v>314</v>
      </c>
      <c r="J11" s="134">
        <v>1</v>
      </c>
      <c r="K11" s="135" t="s">
        <v>315</v>
      </c>
      <c r="L11" s="136" t="s">
        <v>316</v>
      </c>
      <c r="M11" s="19" t="s">
        <v>39</v>
      </c>
      <c r="N11" s="137" t="s">
        <v>317</v>
      </c>
      <c r="O11" s="137" t="s">
        <v>318</v>
      </c>
      <c r="P11" s="133" t="s">
        <v>63</v>
      </c>
      <c r="Q11" s="133" t="s">
        <v>63</v>
      </c>
      <c r="R11" s="133" t="s">
        <v>63</v>
      </c>
      <c r="S11" s="139">
        <f>+((1-0)/1)*0.8</f>
        <v>0.8</v>
      </c>
      <c r="T11" s="133" t="s">
        <v>63</v>
      </c>
      <c r="U11" s="133" t="s">
        <v>63</v>
      </c>
      <c r="V11" s="133" t="s">
        <v>63</v>
      </c>
      <c r="W11" s="142">
        <v>0</v>
      </c>
      <c r="X11" s="134" t="s">
        <v>42</v>
      </c>
      <c r="Y11" s="140" t="s">
        <v>42</v>
      </c>
      <c r="Z11" s="140" t="s">
        <v>42</v>
      </c>
      <c r="AA11" s="143">
        <v>0.8</v>
      </c>
      <c r="AB11" s="133" t="s">
        <v>63</v>
      </c>
      <c r="AC11" s="133" t="s">
        <v>63</v>
      </c>
      <c r="AD11" s="133" t="s">
        <v>63</v>
      </c>
      <c r="AE11" s="138" t="s">
        <v>319</v>
      </c>
      <c r="AF11" s="133" t="s">
        <v>63</v>
      </c>
      <c r="AG11" s="133" t="s">
        <v>63</v>
      </c>
      <c r="AH11" s="133" t="s">
        <v>63</v>
      </c>
      <c r="AI11" s="142" t="s">
        <v>323</v>
      </c>
      <c r="AJ11" s="134" t="s">
        <v>42</v>
      </c>
      <c r="AK11" s="140" t="s">
        <v>42</v>
      </c>
      <c r="AL11" s="140" t="s">
        <v>42</v>
      </c>
      <c r="AM11" s="143" t="s">
        <v>321</v>
      </c>
    </row>
    <row r="12" spans="1:39" ht="101.25" customHeight="1" x14ac:dyDescent="0.2">
      <c r="A12" s="43">
        <v>3</v>
      </c>
      <c r="B12" s="91" t="s">
        <v>34</v>
      </c>
      <c r="C12" s="91"/>
      <c r="D12" s="91"/>
      <c r="E12" s="19"/>
      <c r="F12" s="133" t="s">
        <v>324</v>
      </c>
      <c r="G12" s="133" t="s">
        <v>312</v>
      </c>
      <c r="H12" s="133" t="s">
        <v>313</v>
      </c>
      <c r="I12" s="133" t="s">
        <v>314</v>
      </c>
      <c r="J12" s="134">
        <v>1</v>
      </c>
      <c r="K12" s="135" t="s">
        <v>315</v>
      </c>
      <c r="L12" s="136" t="s">
        <v>316</v>
      </c>
      <c r="M12" s="19" t="s">
        <v>39</v>
      </c>
      <c r="N12" s="137" t="s">
        <v>317</v>
      </c>
      <c r="O12" s="137" t="s">
        <v>318</v>
      </c>
      <c r="P12" s="133" t="s">
        <v>63</v>
      </c>
      <c r="Q12" s="133" t="s">
        <v>63</v>
      </c>
      <c r="R12" s="133" t="s">
        <v>63</v>
      </c>
      <c r="S12" s="139">
        <v>-0.8</v>
      </c>
      <c r="T12" s="133" t="s">
        <v>63</v>
      </c>
      <c r="U12" s="133" t="s">
        <v>63</v>
      </c>
      <c r="V12" s="133" t="s">
        <v>63</v>
      </c>
      <c r="W12" s="139">
        <f>+((0-3)/3)*0.8</f>
        <v>-0.8</v>
      </c>
      <c r="X12" s="134" t="s">
        <v>42</v>
      </c>
      <c r="Y12" s="140" t="s">
        <v>42</v>
      </c>
      <c r="Z12" s="140" t="s">
        <v>42</v>
      </c>
      <c r="AA12" s="143">
        <v>0.8</v>
      </c>
      <c r="AB12" s="133" t="s">
        <v>63</v>
      </c>
      <c r="AC12" s="133" t="s">
        <v>63</v>
      </c>
      <c r="AD12" s="133" t="s">
        <v>63</v>
      </c>
      <c r="AE12" s="138" t="s">
        <v>319</v>
      </c>
      <c r="AF12" s="133" t="s">
        <v>63</v>
      </c>
      <c r="AG12" s="133" t="s">
        <v>63</v>
      </c>
      <c r="AH12" s="133" t="s">
        <v>63</v>
      </c>
      <c r="AI12" s="139" t="s">
        <v>252</v>
      </c>
      <c r="AJ12" s="134" t="s">
        <v>42</v>
      </c>
      <c r="AK12" s="140" t="s">
        <v>42</v>
      </c>
      <c r="AL12" s="140" t="s">
        <v>42</v>
      </c>
      <c r="AM12" s="143" t="s">
        <v>321</v>
      </c>
    </row>
    <row r="13" spans="1:39" ht="141.75" customHeight="1" x14ac:dyDescent="0.2">
      <c r="A13" s="43">
        <v>4</v>
      </c>
      <c r="B13" s="91" t="s">
        <v>34</v>
      </c>
      <c r="C13" s="91"/>
      <c r="D13" s="91"/>
      <c r="E13" s="19"/>
      <c r="F13" s="133" t="s">
        <v>325</v>
      </c>
      <c r="G13" s="133" t="s">
        <v>312</v>
      </c>
      <c r="H13" s="133" t="s">
        <v>313</v>
      </c>
      <c r="I13" s="133" t="s">
        <v>314</v>
      </c>
      <c r="J13" s="134">
        <v>1</v>
      </c>
      <c r="K13" s="135" t="s">
        <v>315</v>
      </c>
      <c r="L13" s="136" t="s">
        <v>316</v>
      </c>
      <c r="M13" s="19" t="s">
        <v>39</v>
      </c>
      <c r="N13" s="137" t="s">
        <v>317</v>
      </c>
      <c r="O13" s="137" t="s">
        <v>318</v>
      </c>
      <c r="P13" s="133" t="s">
        <v>63</v>
      </c>
      <c r="Q13" s="133" t="s">
        <v>63</v>
      </c>
      <c r="R13" s="133" t="s">
        <v>63</v>
      </c>
      <c r="S13" s="139">
        <v>0</v>
      </c>
      <c r="T13" s="133" t="s">
        <v>63</v>
      </c>
      <c r="U13" s="133" t="s">
        <v>63</v>
      </c>
      <c r="V13" s="133" t="s">
        <v>63</v>
      </c>
      <c r="W13" s="139">
        <f>+((0-12)/12)*0.8</f>
        <v>-0.8</v>
      </c>
      <c r="X13" s="134" t="s">
        <v>42</v>
      </c>
      <c r="Y13" s="140" t="s">
        <v>42</v>
      </c>
      <c r="Z13" s="140" t="s">
        <v>42</v>
      </c>
      <c r="AA13" s="143">
        <v>0</v>
      </c>
      <c r="AB13" s="133" t="s">
        <v>63</v>
      </c>
      <c r="AC13" s="133" t="s">
        <v>63</v>
      </c>
      <c r="AD13" s="133" t="s">
        <v>63</v>
      </c>
      <c r="AE13" s="138" t="s">
        <v>319</v>
      </c>
      <c r="AF13" s="133" t="s">
        <v>63</v>
      </c>
      <c r="AG13" s="133" t="s">
        <v>63</v>
      </c>
      <c r="AH13" s="133" t="s">
        <v>63</v>
      </c>
      <c r="AI13" s="139" t="s">
        <v>326</v>
      </c>
      <c r="AJ13" s="134" t="s">
        <v>42</v>
      </c>
      <c r="AK13" s="140" t="s">
        <v>42</v>
      </c>
      <c r="AL13" s="140" t="s">
        <v>42</v>
      </c>
      <c r="AM13" s="143" t="s">
        <v>327</v>
      </c>
    </row>
    <row r="14" spans="1:39" ht="177" customHeight="1" x14ac:dyDescent="0.2">
      <c r="A14" s="43">
        <v>5</v>
      </c>
      <c r="B14" s="91" t="s">
        <v>34</v>
      </c>
      <c r="C14" s="91"/>
      <c r="D14" s="41"/>
      <c r="E14" s="16"/>
      <c r="F14" s="133" t="s">
        <v>328</v>
      </c>
      <c r="G14" s="133" t="s">
        <v>312</v>
      </c>
      <c r="H14" s="133" t="s">
        <v>313</v>
      </c>
      <c r="I14" s="133" t="s">
        <v>314</v>
      </c>
      <c r="J14" s="134">
        <v>1</v>
      </c>
      <c r="K14" s="135" t="s">
        <v>315</v>
      </c>
      <c r="L14" s="136" t="s">
        <v>316</v>
      </c>
      <c r="M14" s="19" t="s">
        <v>39</v>
      </c>
      <c r="N14" s="137" t="s">
        <v>317</v>
      </c>
      <c r="O14" s="137" t="s">
        <v>318</v>
      </c>
      <c r="P14" s="133" t="s">
        <v>63</v>
      </c>
      <c r="Q14" s="133" t="s">
        <v>63</v>
      </c>
      <c r="R14" s="133" t="s">
        <v>63</v>
      </c>
      <c r="S14" s="142">
        <v>0</v>
      </c>
      <c r="T14" s="133" t="s">
        <v>63</v>
      </c>
      <c r="U14" s="133" t="s">
        <v>63</v>
      </c>
      <c r="V14" s="133" t="s">
        <v>63</v>
      </c>
      <c r="W14" s="142">
        <v>0</v>
      </c>
      <c r="X14" s="134" t="s">
        <v>42</v>
      </c>
      <c r="Y14" s="140" t="s">
        <v>42</v>
      </c>
      <c r="Z14" s="140" t="s">
        <v>42</v>
      </c>
      <c r="AA14" s="144">
        <v>0</v>
      </c>
      <c r="AB14" s="133" t="s">
        <v>63</v>
      </c>
      <c r="AC14" s="133" t="s">
        <v>63</v>
      </c>
      <c r="AD14" s="133" t="s">
        <v>63</v>
      </c>
      <c r="AE14" s="138" t="s">
        <v>319</v>
      </c>
      <c r="AF14" s="133" t="s">
        <v>63</v>
      </c>
      <c r="AG14" s="133" t="s">
        <v>63</v>
      </c>
      <c r="AH14" s="133" t="s">
        <v>63</v>
      </c>
      <c r="AI14" s="142" t="s">
        <v>252</v>
      </c>
      <c r="AJ14" s="134" t="s">
        <v>42</v>
      </c>
      <c r="AK14" s="140" t="s">
        <v>42</v>
      </c>
      <c r="AL14" s="140" t="s">
        <v>42</v>
      </c>
      <c r="AM14" s="142" t="s">
        <v>252</v>
      </c>
    </row>
    <row r="15" spans="1:39" ht="129" customHeight="1" x14ac:dyDescent="0.2">
      <c r="A15" s="43">
        <v>6</v>
      </c>
      <c r="B15" s="91"/>
      <c r="C15" s="91"/>
      <c r="D15" s="41"/>
      <c r="E15" s="16"/>
      <c r="F15" s="133" t="s">
        <v>329</v>
      </c>
      <c r="G15" s="133" t="s">
        <v>312</v>
      </c>
      <c r="H15" s="133" t="s">
        <v>313</v>
      </c>
      <c r="I15" s="133" t="s">
        <v>314</v>
      </c>
      <c r="J15" s="134">
        <v>1</v>
      </c>
      <c r="K15" s="135" t="s">
        <v>315</v>
      </c>
      <c r="L15" s="136" t="s">
        <v>316</v>
      </c>
      <c r="M15" s="19" t="s">
        <v>39</v>
      </c>
      <c r="N15" s="137" t="s">
        <v>317</v>
      </c>
      <c r="O15" s="137" t="s">
        <v>318</v>
      </c>
      <c r="P15" s="133" t="s">
        <v>63</v>
      </c>
      <c r="Q15" s="133" t="s">
        <v>63</v>
      </c>
      <c r="R15" s="133" t="s">
        <v>63</v>
      </c>
      <c r="S15" s="139">
        <v>0.8</v>
      </c>
      <c r="T15" s="133" t="s">
        <v>63</v>
      </c>
      <c r="U15" s="133" t="s">
        <v>63</v>
      </c>
      <c r="V15" s="133" t="s">
        <v>63</v>
      </c>
      <c r="W15" s="139">
        <f>+((1-0)/1)*0.8</f>
        <v>0.8</v>
      </c>
      <c r="X15" s="134" t="s">
        <v>42</v>
      </c>
      <c r="Y15" s="140" t="s">
        <v>42</v>
      </c>
      <c r="Z15" s="140" t="s">
        <v>42</v>
      </c>
      <c r="AA15" s="143">
        <v>0.8</v>
      </c>
      <c r="AB15" s="133" t="s">
        <v>63</v>
      </c>
      <c r="AC15" s="133" t="s">
        <v>63</v>
      </c>
      <c r="AD15" s="133" t="s">
        <v>63</v>
      </c>
      <c r="AE15" s="138" t="s">
        <v>319</v>
      </c>
      <c r="AF15" s="133" t="s">
        <v>63</v>
      </c>
      <c r="AG15" s="133" t="s">
        <v>63</v>
      </c>
      <c r="AH15" s="133" t="s">
        <v>63</v>
      </c>
      <c r="AI15" s="139" t="s">
        <v>252</v>
      </c>
      <c r="AJ15" s="134" t="s">
        <v>42</v>
      </c>
      <c r="AK15" s="140" t="s">
        <v>42</v>
      </c>
      <c r="AL15" s="140" t="s">
        <v>42</v>
      </c>
      <c r="AM15" s="143" t="s">
        <v>252</v>
      </c>
    </row>
    <row r="16" spans="1:39" ht="129" customHeight="1" x14ac:dyDescent="0.2">
      <c r="A16" s="43"/>
      <c r="B16" s="91"/>
      <c r="C16" s="91"/>
      <c r="D16" s="41"/>
      <c r="E16" s="16"/>
      <c r="F16" s="133" t="s">
        <v>330</v>
      </c>
      <c r="G16" s="133" t="s">
        <v>312</v>
      </c>
      <c r="H16" s="133" t="s">
        <v>313</v>
      </c>
      <c r="I16" s="133" t="s">
        <v>314</v>
      </c>
      <c r="J16" s="134">
        <v>1</v>
      </c>
      <c r="K16" s="135" t="s">
        <v>315</v>
      </c>
      <c r="L16" s="136" t="s">
        <v>316</v>
      </c>
      <c r="M16" s="19" t="s">
        <v>39</v>
      </c>
      <c r="N16" s="137" t="s">
        <v>317</v>
      </c>
      <c r="O16" s="137" t="s">
        <v>318</v>
      </c>
      <c r="P16" s="133" t="s">
        <v>63</v>
      </c>
      <c r="Q16" s="133" t="s">
        <v>63</v>
      </c>
      <c r="R16" s="133" t="s">
        <v>63</v>
      </c>
      <c r="S16" s="139">
        <v>0.27</v>
      </c>
      <c r="T16" s="133" t="s">
        <v>63</v>
      </c>
      <c r="U16" s="133" t="s">
        <v>63</v>
      </c>
      <c r="V16" s="133" t="s">
        <v>63</v>
      </c>
      <c r="W16" s="139">
        <f>+((3-2)/5)*0.8</f>
        <v>0.16000000000000003</v>
      </c>
      <c r="X16" s="134" t="s">
        <v>42</v>
      </c>
      <c r="Y16" s="140" t="s">
        <v>42</v>
      </c>
      <c r="Z16" s="140" t="s">
        <v>42</v>
      </c>
      <c r="AA16" s="143">
        <v>0.7</v>
      </c>
      <c r="AB16" s="133" t="s">
        <v>63</v>
      </c>
      <c r="AC16" s="133" t="s">
        <v>63</v>
      </c>
      <c r="AD16" s="133" t="s">
        <v>63</v>
      </c>
      <c r="AE16" s="138" t="s">
        <v>319</v>
      </c>
      <c r="AF16" s="133" t="s">
        <v>63</v>
      </c>
      <c r="AG16" s="133" t="s">
        <v>63</v>
      </c>
      <c r="AH16" s="133" t="s">
        <v>63</v>
      </c>
      <c r="AI16" s="139" t="s">
        <v>331</v>
      </c>
      <c r="AJ16" s="134" t="s">
        <v>42</v>
      </c>
      <c r="AK16" s="140" t="s">
        <v>42</v>
      </c>
      <c r="AL16" s="140" t="s">
        <v>42</v>
      </c>
      <c r="AM16" s="143" t="s">
        <v>321</v>
      </c>
    </row>
    <row r="17" spans="1:53" ht="129" customHeight="1" x14ac:dyDescent="0.2">
      <c r="A17" s="43"/>
      <c r="B17" s="91"/>
      <c r="C17" s="91"/>
      <c r="D17" s="41"/>
      <c r="E17" s="16"/>
      <c r="F17" s="133" t="s">
        <v>332</v>
      </c>
      <c r="G17" s="133" t="s">
        <v>312</v>
      </c>
      <c r="H17" s="133" t="s">
        <v>313</v>
      </c>
      <c r="I17" s="133" t="s">
        <v>314</v>
      </c>
      <c r="J17" s="134">
        <v>1</v>
      </c>
      <c r="K17" s="135" t="s">
        <v>315</v>
      </c>
      <c r="L17" s="136" t="s">
        <v>316</v>
      </c>
      <c r="M17" s="19" t="s">
        <v>39</v>
      </c>
      <c r="N17" s="137" t="s">
        <v>317</v>
      </c>
      <c r="O17" s="137" t="s">
        <v>318</v>
      </c>
      <c r="P17" s="133" t="s">
        <v>63</v>
      </c>
      <c r="Q17" s="133" t="s">
        <v>63</v>
      </c>
      <c r="R17" s="133" t="s">
        <v>63</v>
      </c>
      <c r="S17" s="139">
        <v>0.8</v>
      </c>
      <c r="T17" s="133" t="s">
        <v>63</v>
      </c>
      <c r="U17" s="133" t="s">
        <v>63</v>
      </c>
      <c r="V17" s="133" t="s">
        <v>63</v>
      </c>
      <c r="W17" s="139">
        <f>+((0-2)/2)*0.8</f>
        <v>-0.8</v>
      </c>
      <c r="X17" s="134" t="s">
        <v>42</v>
      </c>
      <c r="Y17" s="140" t="s">
        <v>42</v>
      </c>
      <c r="Z17" s="140" t="s">
        <v>42</v>
      </c>
      <c r="AA17" s="143">
        <v>0.8</v>
      </c>
      <c r="AB17" s="133" t="s">
        <v>63</v>
      </c>
      <c r="AC17" s="133" t="s">
        <v>63</v>
      </c>
      <c r="AD17" s="133" t="s">
        <v>63</v>
      </c>
      <c r="AE17" s="138" t="s">
        <v>319</v>
      </c>
      <c r="AF17" s="133" t="s">
        <v>63</v>
      </c>
      <c r="AG17" s="133" t="s">
        <v>63</v>
      </c>
      <c r="AH17" s="133" t="s">
        <v>63</v>
      </c>
      <c r="AI17" s="139" t="s">
        <v>331</v>
      </c>
      <c r="AJ17" s="134" t="s">
        <v>42</v>
      </c>
      <c r="AK17" s="140" t="s">
        <v>42</v>
      </c>
      <c r="AL17" s="140" t="s">
        <v>42</v>
      </c>
      <c r="AM17" s="143" t="s">
        <v>252</v>
      </c>
    </row>
    <row r="18" spans="1:53" ht="129" customHeight="1" x14ac:dyDescent="0.2">
      <c r="A18" s="43"/>
      <c r="B18" s="91"/>
      <c r="C18" s="91"/>
      <c r="D18" s="41"/>
      <c r="E18" s="16"/>
      <c r="F18" s="133" t="s">
        <v>333</v>
      </c>
      <c r="G18" s="133" t="s">
        <v>312</v>
      </c>
      <c r="H18" s="133" t="s">
        <v>313</v>
      </c>
      <c r="I18" s="133" t="s">
        <v>314</v>
      </c>
      <c r="J18" s="134">
        <v>1</v>
      </c>
      <c r="K18" s="135" t="s">
        <v>315</v>
      </c>
      <c r="L18" s="136" t="s">
        <v>316</v>
      </c>
      <c r="M18" s="19" t="s">
        <v>39</v>
      </c>
      <c r="N18" s="137" t="s">
        <v>317</v>
      </c>
      <c r="O18" s="137" t="s">
        <v>318</v>
      </c>
      <c r="P18" s="133" t="s">
        <v>63</v>
      </c>
      <c r="Q18" s="133" t="s">
        <v>63</v>
      </c>
      <c r="R18" s="133" t="s">
        <v>63</v>
      </c>
      <c r="S18" s="139">
        <v>0.27</v>
      </c>
      <c r="T18" s="133" t="s">
        <v>63</v>
      </c>
      <c r="U18" s="133" t="s">
        <v>63</v>
      </c>
      <c r="V18" s="133" t="s">
        <v>63</v>
      </c>
      <c r="W18" s="139">
        <f>+((4-0)/4)*0.8</f>
        <v>0.8</v>
      </c>
      <c r="X18" s="134" t="s">
        <v>42</v>
      </c>
      <c r="Y18" s="140" t="s">
        <v>42</v>
      </c>
      <c r="Z18" s="140" t="s">
        <v>42</v>
      </c>
      <c r="AA18" s="143">
        <v>0.49</v>
      </c>
      <c r="AB18" s="133" t="s">
        <v>63</v>
      </c>
      <c r="AC18" s="133" t="s">
        <v>63</v>
      </c>
      <c r="AD18" s="133" t="s">
        <v>63</v>
      </c>
      <c r="AE18" s="138" t="s">
        <v>319</v>
      </c>
      <c r="AF18" s="133" t="s">
        <v>63</v>
      </c>
      <c r="AG18" s="133" t="s">
        <v>63</v>
      </c>
      <c r="AH18" s="133" t="s">
        <v>63</v>
      </c>
      <c r="AI18" s="139" t="s">
        <v>321</v>
      </c>
      <c r="AJ18" s="134" t="s">
        <v>42</v>
      </c>
      <c r="AK18" s="140" t="s">
        <v>42</v>
      </c>
      <c r="AL18" s="140" t="s">
        <v>42</v>
      </c>
      <c r="AM18" s="143" t="s">
        <v>334</v>
      </c>
    </row>
    <row r="19" spans="1:53" ht="129" customHeight="1" x14ac:dyDescent="0.2">
      <c r="A19" s="43"/>
      <c r="B19" s="91"/>
      <c r="C19" s="91"/>
      <c r="D19" s="41"/>
      <c r="E19" s="16"/>
      <c r="F19" s="133" t="s">
        <v>335</v>
      </c>
      <c r="G19" s="133" t="s">
        <v>336</v>
      </c>
      <c r="H19" s="133" t="s">
        <v>337</v>
      </c>
      <c r="I19" s="145" t="s">
        <v>338</v>
      </c>
      <c r="J19" s="134">
        <v>1</v>
      </c>
      <c r="K19" s="135" t="s">
        <v>315</v>
      </c>
      <c r="L19" s="136" t="s">
        <v>316</v>
      </c>
      <c r="M19" s="19" t="s">
        <v>39</v>
      </c>
      <c r="N19" s="137" t="s">
        <v>317</v>
      </c>
      <c r="O19" s="137" t="s">
        <v>318</v>
      </c>
      <c r="P19" s="133" t="s">
        <v>63</v>
      </c>
      <c r="Q19" s="133" t="s">
        <v>63</v>
      </c>
      <c r="R19" s="133" t="s">
        <v>63</v>
      </c>
      <c r="S19" s="133" t="s">
        <v>63</v>
      </c>
      <c r="T19" s="133" t="s">
        <v>63</v>
      </c>
      <c r="U19" s="146">
        <v>0.56999999999999995</v>
      </c>
      <c r="V19" s="133" t="s">
        <v>63</v>
      </c>
      <c r="W19" s="133" t="s">
        <v>63</v>
      </c>
      <c r="X19" s="133" t="s">
        <v>63</v>
      </c>
      <c r="Y19" s="133" t="s">
        <v>63</v>
      </c>
      <c r="Z19" s="133" t="s">
        <v>63</v>
      </c>
      <c r="AA19" s="143">
        <v>0.99</v>
      </c>
      <c r="AB19" s="133" t="s">
        <v>63</v>
      </c>
      <c r="AC19" s="133" t="s">
        <v>63</v>
      </c>
      <c r="AD19" s="133" t="s">
        <v>63</v>
      </c>
      <c r="AE19" s="133" t="s">
        <v>63</v>
      </c>
      <c r="AF19" s="133" t="s">
        <v>63</v>
      </c>
      <c r="AG19" s="146" t="s">
        <v>339</v>
      </c>
      <c r="AH19" s="133" t="s">
        <v>63</v>
      </c>
      <c r="AI19" s="133" t="s">
        <v>63</v>
      </c>
      <c r="AJ19" s="133" t="s">
        <v>63</v>
      </c>
      <c r="AK19" s="133" t="s">
        <v>63</v>
      </c>
      <c r="AL19" s="133" t="s">
        <v>63</v>
      </c>
      <c r="AM19" s="143" t="s">
        <v>321</v>
      </c>
    </row>
    <row r="20" spans="1:53" ht="102" x14ac:dyDescent="0.2">
      <c r="A20" s="43"/>
      <c r="B20" s="91"/>
      <c r="C20" s="91"/>
      <c r="D20" s="41"/>
      <c r="E20" s="16"/>
      <c r="F20" s="133" t="s">
        <v>340</v>
      </c>
      <c r="G20" s="133" t="s">
        <v>341</v>
      </c>
      <c r="H20" s="133" t="s">
        <v>342</v>
      </c>
      <c r="I20" s="145" t="s">
        <v>338</v>
      </c>
      <c r="J20" s="134">
        <v>1</v>
      </c>
      <c r="K20" s="135" t="s">
        <v>315</v>
      </c>
      <c r="L20" s="136" t="s">
        <v>316</v>
      </c>
      <c r="M20" s="19" t="s">
        <v>39</v>
      </c>
      <c r="N20" s="137" t="s">
        <v>317</v>
      </c>
      <c r="O20" s="137" t="s">
        <v>318</v>
      </c>
      <c r="P20" s="133" t="s">
        <v>63</v>
      </c>
      <c r="Q20" s="133" t="s">
        <v>63</v>
      </c>
      <c r="R20" s="133" t="s">
        <v>63</v>
      </c>
      <c r="S20" s="133" t="s">
        <v>63</v>
      </c>
      <c r="T20" s="133" t="s">
        <v>63</v>
      </c>
      <c r="U20" s="146">
        <v>1</v>
      </c>
      <c r="V20" s="133" t="s">
        <v>63</v>
      </c>
      <c r="W20" s="133" t="s">
        <v>63</v>
      </c>
      <c r="X20" s="133" t="s">
        <v>63</v>
      </c>
      <c r="Y20" s="133" t="s">
        <v>63</v>
      </c>
      <c r="Z20" s="133" t="s">
        <v>63</v>
      </c>
      <c r="AA20" s="143">
        <v>0.64</v>
      </c>
      <c r="AB20" s="133" t="s">
        <v>63</v>
      </c>
      <c r="AC20" s="133" t="s">
        <v>63</v>
      </c>
      <c r="AD20" s="133" t="s">
        <v>63</v>
      </c>
      <c r="AE20" s="133" t="s">
        <v>63</v>
      </c>
      <c r="AF20" s="133" t="s">
        <v>63</v>
      </c>
      <c r="AG20" s="146" t="s">
        <v>343</v>
      </c>
      <c r="AH20" s="133" t="s">
        <v>63</v>
      </c>
      <c r="AI20" s="133" t="s">
        <v>63</v>
      </c>
      <c r="AJ20" s="133" t="s">
        <v>63</v>
      </c>
      <c r="AK20" s="133" t="s">
        <v>63</v>
      </c>
      <c r="AL20" s="133" t="s">
        <v>63</v>
      </c>
      <c r="AM20" s="143" t="s">
        <v>334</v>
      </c>
    </row>
    <row r="21" spans="1:53" ht="129" customHeight="1" x14ac:dyDescent="0.2">
      <c r="A21" s="43"/>
      <c r="B21" s="91"/>
      <c r="C21" s="91"/>
      <c r="D21" s="41"/>
      <c r="E21" s="16"/>
      <c r="F21" s="133" t="s">
        <v>344</v>
      </c>
      <c r="G21" s="147" t="s">
        <v>345</v>
      </c>
      <c r="H21" s="133" t="s">
        <v>346</v>
      </c>
      <c r="I21" s="145" t="s">
        <v>338</v>
      </c>
      <c r="J21" s="134">
        <v>1</v>
      </c>
      <c r="K21" s="135" t="s">
        <v>315</v>
      </c>
      <c r="L21" s="136" t="s">
        <v>316</v>
      </c>
      <c r="M21" s="19" t="s">
        <v>39</v>
      </c>
      <c r="N21" s="137" t="s">
        <v>317</v>
      </c>
      <c r="O21" s="137" t="s">
        <v>318</v>
      </c>
      <c r="P21" s="133" t="s">
        <v>63</v>
      </c>
      <c r="Q21" s="133" t="s">
        <v>63</v>
      </c>
      <c r="R21" s="133" t="s">
        <v>63</v>
      </c>
      <c r="S21" s="133" t="s">
        <v>63</v>
      </c>
      <c r="T21" s="133" t="s">
        <v>63</v>
      </c>
      <c r="U21" s="146">
        <v>0.67</v>
      </c>
      <c r="V21" s="133" t="s">
        <v>63</v>
      </c>
      <c r="W21" s="133" t="s">
        <v>63</v>
      </c>
      <c r="X21" s="133" t="s">
        <v>63</v>
      </c>
      <c r="Y21" s="133" t="s">
        <v>63</v>
      </c>
      <c r="Z21" s="133" t="s">
        <v>63</v>
      </c>
      <c r="AA21" s="143">
        <v>0.16</v>
      </c>
      <c r="AB21" s="133" t="s">
        <v>63</v>
      </c>
      <c r="AC21" s="133" t="s">
        <v>63</v>
      </c>
      <c r="AD21" s="133" t="s">
        <v>63</v>
      </c>
      <c r="AE21" s="133" t="s">
        <v>63</v>
      </c>
      <c r="AF21" s="133" t="s">
        <v>63</v>
      </c>
      <c r="AG21" s="146" t="s">
        <v>343</v>
      </c>
      <c r="AH21" s="133" t="s">
        <v>63</v>
      </c>
      <c r="AI21" s="133" t="s">
        <v>63</v>
      </c>
      <c r="AJ21" s="133" t="s">
        <v>63</v>
      </c>
      <c r="AK21" s="133" t="s">
        <v>63</v>
      </c>
      <c r="AL21" s="133" t="s">
        <v>63</v>
      </c>
      <c r="AM21" s="143" t="s">
        <v>334</v>
      </c>
    </row>
    <row r="22" spans="1:53" ht="129" customHeight="1" x14ac:dyDescent="0.2">
      <c r="A22" s="43"/>
      <c r="B22" s="91"/>
      <c r="C22" s="91"/>
      <c r="D22" s="41"/>
      <c r="E22" s="16"/>
      <c r="F22" s="133" t="s">
        <v>347</v>
      </c>
      <c r="G22" s="133" t="s">
        <v>348</v>
      </c>
      <c r="H22" s="133" t="s">
        <v>349</v>
      </c>
      <c r="I22" s="145" t="s">
        <v>338</v>
      </c>
      <c r="J22" s="134">
        <v>1</v>
      </c>
      <c r="K22" s="135" t="s">
        <v>315</v>
      </c>
      <c r="L22" s="136" t="s">
        <v>316</v>
      </c>
      <c r="M22" s="19" t="s">
        <v>39</v>
      </c>
      <c r="N22" s="137" t="s">
        <v>317</v>
      </c>
      <c r="O22" s="137" t="s">
        <v>318</v>
      </c>
      <c r="P22" s="133" t="s">
        <v>63</v>
      </c>
      <c r="Q22" s="133" t="s">
        <v>63</v>
      </c>
      <c r="R22" s="133" t="s">
        <v>63</v>
      </c>
      <c r="S22" s="133" t="s">
        <v>63</v>
      </c>
      <c r="T22" s="133" t="s">
        <v>63</v>
      </c>
      <c r="U22" s="146">
        <v>1</v>
      </c>
      <c r="V22" s="133" t="s">
        <v>63</v>
      </c>
      <c r="W22" s="133" t="s">
        <v>63</v>
      </c>
      <c r="X22" s="133" t="s">
        <v>63</v>
      </c>
      <c r="Y22" s="133" t="s">
        <v>63</v>
      </c>
      <c r="Z22" s="133" t="s">
        <v>63</v>
      </c>
      <c r="AA22" s="143">
        <v>0.44</v>
      </c>
      <c r="AB22" s="133" t="s">
        <v>63</v>
      </c>
      <c r="AC22" s="133" t="s">
        <v>63</v>
      </c>
      <c r="AD22" s="133" t="s">
        <v>63</v>
      </c>
      <c r="AE22" s="133" t="s">
        <v>63</v>
      </c>
      <c r="AF22" s="133" t="s">
        <v>63</v>
      </c>
      <c r="AG22" s="146" t="s">
        <v>343</v>
      </c>
      <c r="AH22" s="133" t="s">
        <v>63</v>
      </c>
      <c r="AI22" s="133" t="s">
        <v>63</v>
      </c>
      <c r="AJ22" s="133" t="s">
        <v>63</v>
      </c>
      <c r="AK22" s="133" t="s">
        <v>63</v>
      </c>
      <c r="AL22" s="133" t="s">
        <v>63</v>
      </c>
      <c r="AM22" s="143" t="s">
        <v>334</v>
      </c>
    </row>
    <row r="23" spans="1:53" ht="129" customHeight="1" x14ac:dyDescent="0.2">
      <c r="A23" s="43"/>
      <c r="B23" s="91"/>
      <c r="C23" s="91"/>
      <c r="D23" s="41"/>
      <c r="E23" s="16"/>
      <c r="F23" s="133" t="s">
        <v>350</v>
      </c>
      <c r="G23" s="133" t="s">
        <v>351</v>
      </c>
      <c r="H23" s="133" t="s">
        <v>352</v>
      </c>
      <c r="I23" s="145" t="s">
        <v>338</v>
      </c>
      <c r="J23" s="134">
        <v>1</v>
      </c>
      <c r="K23" s="135" t="s">
        <v>315</v>
      </c>
      <c r="L23" s="136" t="s">
        <v>316</v>
      </c>
      <c r="M23" s="19" t="s">
        <v>39</v>
      </c>
      <c r="N23" s="137" t="s">
        <v>317</v>
      </c>
      <c r="O23" s="137" t="s">
        <v>318</v>
      </c>
      <c r="P23" s="133" t="s">
        <v>63</v>
      </c>
      <c r="Q23" s="133" t="s">
        <v>63</v>
      </c>
      <c r="R23" s="133" t="s">
        <v>63</v>
      </c>
      <c r="S23" s="133" t="s">
        <v>63</v>
      </c>
      <c r="T23" s="133" t="s">
        <v>63</v>
      </c>
      <c r="U23" s="146">
        <v>0.56999999999999995</v>
      </c>
      <c r="V23" s="133" t="s">
        <v>63</v>
      </c>
      <c r="W23" s="133" t="s">
        <v>63</v>
      </c>
      <c r="X23" s="133" t="s">
        <v>63</v>
      </c>
      <c r="Y23" s="133" t="s">
        <v>63</v>
      </c>
      <c r="Z23" s="133" t="s">
        <v>63</v>
      </c>
      <c r="AA23" s="143">
        <v>0.06</v>
      </c>
      <c r="AB23" s="133" t="s">
        <v>63</v>
      </c>
      <c r="AC23" s="133" t="s">
        <v>63</v>
      </c>
      <c r="AD23" s="133" t="s">
        <v>63</v>
      </c>
      <c r="AE23" s="133" t="s">
        <v>63</v>
      </c>
      <c r="AF23" s="133" t="s">
        <v>63</v>
      </c>
      <c r="AG23" s="146" t="s">
        <v>343</v>
      </c>
      <c r="AH23" s="133" t="s">
        <v>63</v>
      </c>
      <c r="AI23" s="133" t="s">
        <v>63</v>
      </c>
      <c r="AJ23" s="133" t="s">
        <v>63</v>
      </c>
      <c r="AK23" s="133" t="s">
        <v>63</v>
      </c>
      <c r="AL23" s="133" t="s">
        <v>63</v>
      </c>
      <c r="AM23" s="143" t="s">
        <v>331</v>
      </c>
    </row>
    <row r="24" spans="1:53" ht="129" customHeight="1" x14ac:dyDescent="0.2">
      <c r="A24" s="43"/>
      <c r="B24" s="91"/>
      <c r="C24" s="91"/>
      <c r="D24" s="41"/>
      <c r="E24" s="16"/>
      <c r="F24" s="133" t="s">
        <v>353</v>
      </c>
      <c r="G24" s="133" t="s">
        <v>354</v>
      </c>
      <c r="H24" s="133" t="s">
        <v>355</v>
      </c>
      <c r="I24" s="145" t="s">
        <v>314</v>
      </c>
      <c r="J24" s="134">
        <v>0.8</v>
      </c>
      <c r="K24" s="135" t="s">
        <v>315</v>
      </c>
      <c r="L24" s="136" t="s">
        <v>316</v>
      </c>
      <c r="M24" s="19" t="s">
        <v>39</v>
      </c>
      <c r="N24" s="148" t="s">
        <v>356</v>
      </c>
      <c r="O24" s="137" t="s">
        <v>318</v>
      </c>
      <c r="P24" s="133" t="s">
        <v>63</v>
      </c>
      <c r="Q24" s="133" t="s">
        <v>63</v>
      </c>
      <c r="R24" s="133" t="s">
        <v>63</v>
      </c>
      <c r="S24" s="139">
        <v>0.8</v>
      </c>
      <c r="T24" s="133" t="s">
        <v>63</v>
      </c>
      <c r="U24" s="133" t="s">
        <v>63</v>
      </c>
      <c r="V24" s="133" t="s">
        <v>63</v>
      </c>
      <c r="W24" s="139">
        <v>0.8</v>
      </c>
      <c r="X24" s="133" t="s">
        <v>63</v>
      </c>
      <c r="Y24" s="133" t="s">
        <v>63</v>
      </c>
      <c r="Z24" s="133" t="s">
        <v>63</v>
      </c>
      <c r="AA24" s="143">
        <v>0.8</v>
      </c>
      <c r="AB24" s="133" t="s">
        <v>63</v>
      </c>
      <c r="AC24" s="133" t="s">
        <v>63</v>
      </c>
      <c r="AD24" s="133" t="s">
        <v>63</v>
      </c>
      <c r="AE24" s="139" t="s">
        <v>319</v>
      </c>
      <c r="AF24" s="133" t="s">
        <v>63</v>
      </c>
      <c r="AG24" s="133" t="s">
        <v>63</v>
      </c>
      <c r="AH24" s="133" t="s">
        <v>63</v>
      </c>
      <c r="AI24" s="139" t="s">
        <v>252</v>
      </c>
      <c r="AJ24" s="133" t="s">
        <v>63</v>
      </c>
      <c r="AK24" s="133" t="s">
        <v>63</v>
      </c>
      <c r="AL24" s="133" t="s">
        <v>63</v>
      </c>
      <c r="AM24" s="139" t="s">
        <v>252</v>
      </c>
    </row>
    <row r="25" spans="1:53" s="23" customFormat="1" ht="12.75" customHeight="1" x14ac:dyDescent="0.2">
      <c r="A25" s="283" t="s">
        <v>49</v>
      </c>
      <c r="B25" s="283"/>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3"/>
      <c r="AN25" s="1"/>
      <c r="AO25" s="1"/>
      <c r="AP25" s="1"/>
      <c r="AQ25" s="1"/>
      <c r="AR25" s="1"/>
      <c r="AS25" s="1"/>
      <c r="AT25" s="1"/>
      <c r="AU25" s="1"/>
      <c r="AV25" s="1"/>
      <c r="AW25" s="1"/>
      <c r="AX25" s="1"/>
      <c r="AY25" s="1"/>
      <c r="AZ25" s="1"/>
      <c r="BA25" s="1"/>
    </row>
    <row r="26" spans="1:53" s="1" customFormat="1" ht="12.75" customHeight="1" x14ac:dyDescent="0.2">
      <c r="A26" s="344" t="s">
        <v>357</v>
      </c>
      <c r="B26" s="345"/>
      <c r="C26" s="345"/>
      <c r="D26" s="345"/>
      <c r="E26" s="345"/>
      <c r="F26" s="345"/>
      <c r="G26" s="345"/>
      <c r="H26" s="345"/>
      <c r="I26" s="345"/>
      <c r="J26" s="345"/>
      <c r="K26" s="345"/>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345"/>
      <c r="AM26" s="346"/>
    </row>
    <row r="27" spans="1:53" s="1" customFormat="1" ht="9.75" customHeight="1" x14ac:dyDescent="0.2">
      <c r="A27" s="347"/>
      <c r="B27" s="348"/>
      <c r="C27" s="348"/>
      <c r="D27" s="348"/>
      <c r="E27" s="348"/>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8"/>
      <c r="AM27" s="349"/>
    </row>
    <row r="28" spans="1:53" s="1" customFormat="1" ht="62.25" hidden="1" customHeight="1" x14ac:dyDescent="0.2">
      <c r="A28" s="347"/>
      <c r="B28" s="348"/>
      <c r="C28" s="348"/>
      <c r="D28" s="348"/>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9"/>
    </row>
    <row r="29" spans="1:53" s="1" customFormat="1" ht="12.75" hidden="1" customHeight="1" x14ac:dyDescent="0.2">
      <c r="A29" s="347"/>
      <c r="B29" s="348"/>
      <c r="C29" s="348"/>
      <c r="D29" s="348"/>
      <c r="E29" s="348"/>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8"/>
      <c r="AH29" s="348"/>
      <c r="AI29" s="348"/>
      <c r="AJ29" s="348"/>
      <c r="AK29" s="348"/>
      <c r="AL29" s="348"/>
      <c r="AM29" s="349"/>
    </row>
    <row r="30" spans="1:53" s="1" customFormat="1" ht="29.25" hidden="1" customHeight="1" x14ac:dyDescent="0.2">
      <c r="A30" s="347"/>
      <c r="B30" s="348"/>
      <c r="C30" s="348"/>
      <c r="D30" s="348"/>
      <c r="E30" s="348"/>
      <c r="F30" s="348"/>
      <c r="G30" s="348"/>
      <c r="H30" s="348"/>
      <c r="I30" s="348"/>
      <c r="J30" s="348"/>
      <c r="K30" s="348"/>
      <c r="L30" s="348"/>
      <c r="M30" s="348"/>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348"/>
      <c r="AL30" s="348"/>
      <c r="AM30" s="349"/>
    </row>
    <row r="31" spans="1:53" s="1" customFormat="1" ht="9" hidden="1" customHeight="1" x14ac:dyDescent="0.2">
      <c r="A31" s="347"/>
      <c r="B31" s="348"/>
      <c r="C31" s="348"/>
      <c r="D31" s="348"/>
      <c r="E31" s="348"/>
      <c r="F31" s="348"/>
      <c r="G31" s="348"/>
      <c r="H31" s="348"/>
      <c r="I31" s="348"/>
      <c r="J31" s="348"/>
      <c r="K31" s="348"/>
      <c r="L31" s="348"/>
      <c r="M31" s="348"/>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48"/>
      <c r="AL31" s="348"/>
      <c r="AM31" s="349"/>
    </row>
    <row r="32" spans="1:53" s="89" customFormat="1" ht="17.25" hidden="1" customHeight="1" x14ac:dyDescent="0.2">
      <c r="A32" s="347"/>
      <c r="B32" s="348"/>
      <c r="C32" s="348"/>
      <c r="D32" s="348"/>
      <c r="E32" s="348"/>
      <c r="F32" s="348"/>
      <c r="G32" s="348"/>
      <c r="H32" s="348"/>
      <c r="I32" s="348"/>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8"/>
      <c r="AM32" s="349"/>
      <c r="AN32" s="1"/>
      <c r="AO32" s="1"/>
      <c r="AP32" s="1"/>
      <c r="AQ32" s="1"/>
      <c r="AR32" s="1"/>
      <c r="AS32" s="1"/>
      <c r="AT32" s="1"/>
      <c r="AU32" s="1"/>
      <c r="AV32" s="1"/>
      <c r="AW32" s="1"/>
      <c r="AX32" s="1"/>
      <c r="AY32" s="1"/>
      <c r="AZ32" s="1"/>
      <c r="BA32" s="1"/>
    </row>
    <row r="33" spans="1:39" ht="17.25" hidden="1" customHeight="1" x14ac:dyDescent="0.2">
      <c r="A33" s="350"/>
      <c r="B33" s="351"/>
      <c r="C33" s="351"/>
      <c r="D33" s="351"/>
      <c r="E33" s="351"/>
      <c r="F33" s="351"/>
      <c r="G33" s="351"/>
      <c r="H33" s="351"/>
      <c r="I33" s="351"/>
      <c r="J33" s="351"/>
      <c r="K33" s="351"/>
      <c r="L33" s="351"/>
      <c r="M33" s="351"/>
      <c r="N33" s="351"/>
      <c r="O33" s="351"/>
      <c r="P33" s="351"/>
      <c r="Q33" s="351"/>
      <c r="R33" s="351"/>
      <c r="S33" s="351"/>
      <c r="T33" s="351"/>
      <c r="U33" s="351"/>
      <c r="V33" s="351"/>
      <c r="W33" s="351"/>
      <c r="X33" s="351"/>
      <c r="Y33" s="351"/>
      <c r="Z33" s="351"/>
      <c r="AA33" s="351"/>
      <c r="AB33" s="351"/>
      <c r="AC33" s="351"/>
      <c r="AD33" s="351"/>
      <c r="AE33" s="351"/>
      <c r="AF33" s="351"/>
      <c r="AG33" s="351"/>
      <c r="AH33" s="351"/>
      <c r="AI33" s="351"/>
      <c r="AJ33" s="351"/>
      <c r="AK33" s="351"/>
      <c r="AL33" s="351"/>
      <c r="AM33" s="352"/>
    </row>
    <row r="34" spans="1:39" ht="15" x14ac:dyDescent="0.25">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row>
    <row r="38" spans="1:39" x14ac:dyDescent="0.2">
      <c r="N38" s="90"/>
    </row>
  </sheetData>
  <mergeCells count="46">
    <mergeCell ref="A1:AM2"/>
    <mergeCell ref="A5:L5"/>
    <mergeCell ref="M5:AC5"/>
    <mergeCell ref="AD5:AM6"/>
    <mergeCell ref="A6:L6"/>
    <mergeCell ref="M6:AC6"/>
    <mergeCell ref="A7:O7"/>
    <mergeCell ref="P7:AA7"/>
    <mergeCell ref="AB7:AM7"/>
    <mergeCell ref="A8:A9"/>
    <mergeCell ref="B8:E8"/>
    <mergeCell ref="F8:F9"/>
    <mergeCell ref="G8:G9"/>
    <mergeCell ref="H8:H9"/>
    <mergeCell ref="I8:I9"/>
    <mergeCell ref="J8:J9"/>
    <mergeCell ref="AJ8:AJ9"/>
    <mergeCell ref="AK8:AK9"/>
    <mergeCell ref="AL8:AL9"/>
    <mergeCell ref="AM8:AM9"/>
    <mergeCell ref="A26:AM33"/>
    <mergeCell ref="AD8:AD9"/>
    <mergeCell ref="AE8:AE9"/>
    <mergeCell ref="AF8:AF9"/>
    <mergeCell ref="AG8:AG9"/>
    <mergeCell ref="AH8:AH9"/>
    <mergeCell ref="AI8:AI9"/>
    <mergeCell ref="X8:X9"/>
    <mergeCell ref="Y8:Y9"/>
    <mergeCell ref="Z8:Z9"/>
    <mergeCell ref="AA8:AA9"/>
    <mergeCell ref="AB8:AB9"/>
    <mergeCell ref="AC8:AC9"/>
    <mergeCell ref="R8:R9"/>
    <mergeCell ref="S8:S9"/>
    <mergeCell ref="T8:T9"/>
    <mergeCell ref="A25:AM25"/>
    <mergeCell ref="U8:U9"/>
    <mergeCell ref="V8:V9"/>
    <mergeCell ref="W8:W9"/>
    <mergeCell ref="K8:L8"/>
    <mergeCell ref="M8:M9"/>
    <mergeCell ref="N8:N9"/>
    <mergeCell ref="O8:O9"/>
    <mergeCell ref="P8:P9"/>
    <mergeCell ref="Q8:Q9"/>
  </mergeCells>
  <pageMargins left="0.70866141732283472" right="0.70866141732283472" top="0.74803149606299213" bottom="0.74803149606299213" header="0.31496062992125984" footer="0.31496062992125984"/>
  <pageSetup paperSize="5" scale="27" orientation="portrait" horizontalDpi="300" verticalDpi="300" r:id="rId1"/>
  <headerFooter>
    <oddFooter>&amp;L&amp;"Arial,Normal"&amp;8FR.PS.010&amp;C&amp;"Arial,Normal"&amp;8                                                                                                            &amp;R&amp;"Arial,Normal"&amp;8Versión 04_29/08/2016</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121"/>
  <sheetViews>
    <sheetView zoomScale="90" zoomScaleNormal="90" workbookViewId="0">
      <selection activeCell="G18" sqref="G18"/>
    </sheetView>
  </sheetViews>
  <sheetFormatPr baseColWidth="10" defaultColWidth="6.7109375" defaultRowHeight="12.75" x14ac:dyDescent="0.2"/>
  <cols>
    <col min="1" max="1" width="3.7109375" style="2" customWidth="1"/>
    <col min="2" max="2" width="5" style="2" customWidth="1"/>
    <col min="3" max="5" width="4.7109375" style="2" customWidth="1"/>
    <col min="6" max="6" width="25.7109375" style="2" customWidth="1"/>
    <col min="7" max="7" width="29.7109375" style="2" customWidth="1"/>
    <col min="8" max="8" width="40.42578125" style="2" customWidth="1"/>
    <col min="9" max="9" width="13.7109375" style="2" customWidth="1"/>
    <col min="10" max="10" width="6.140625" style="2" customWidth="1"/>
    <col min="11" max="11" width="6.28515625" style="2" customWidth="1"/>
    <col min="12" max="12" width="10.7109375" style="2" customWidth="1"/>
    <col min="13" max="13" width="11.42578125" style="2" customWidth="1"/>
    <col min="14" max="14" width="21.42578125" style="2" customWidth="1"/>
    <col min="15" max="15" width="15.42578125" style="2" customWidth="1"/>
    <col min="16" max="17" width="7.7109375" style="2" bestFit="1" customWidth="1"/>
    <col min="18" max="23" width="6.7109375" style="2" customWidth="1"/>
    <col min="24" max="24" width="7.28515625" style="2" customWidth="1"/>
    <col min="25" max="25" width="6.42578125" style="2" customWidth="1"/>
    <col min="26" max="26" width="6.7109375" style="2" customWidth="1"/>
    <col min="27" max="27" width="7.28515625" style="2" bestFit="1" customWidth="1"/>
    <col min="28" max="28" width="8.140625" style="2" customWidth="1"/>
    <col min="29" max="29" width="7.5703125" style="2" customWidth="1"/>
    <col min="30" max="30" width="8" style="2" customWidth="1"/>
    <col min="31" max="31" width="8.42578125" style="2" customWidth="1"/>
    <col min="32" max="32" width="9" style="2" customWidth="1"/>
    <col min="33" max="33" width="8.5703125" style="2" customWidth="1"/>
    <col min="34" max="34" width="10" style="2" customWidth="1"/>
    <col min="35" max="35" width="8" style="2" customWidth="1"/>
    <col min="36" max="37" width="7.5703125" style="2" bestFit="1" customWidth="1"/>
    <col min="38" max="38" width="8.7109375" style="2" customWidth="1"/>
    <col min="39" max="39" width="7.5703125" style="2" bestFit="1" customWidth="1"/>
    <col min="40" max="53" width="6.7109375" style="1"/>
    <col min="54" max="16384" width="6.7109375" style="2"/>
  </cols>
  <sheetData>
    <row r="1" spans="1:39" ht="12.75" customHeight="1" x14ac:dyDescent="0.2">
      <c r="A1" s="289" t="s">
        <v>0</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1"/>
    </row>
    <row r="2" spans="1:39" x14ac:dyDescent="0.2">
      <c r="A2" s="292"/>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4"/>
    </row>
    <row r="3" spans="1:39" x14ac:dyDescent="0.2">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5"/>
    </row>
    <row r="4" spans="1:39" ht="13.5" thickBot="1" x14ac:dyDescent="0.25">
      <c r="A4" s="6"/>
      <c r="B4" s="7"/>
      <c r="C4" s="7"/>
      <c r="D4" s="7"/>
      <c r="E4" s="7"/>
      <c r="F4" s="7"/>
      <c r="G4" s="7"/>
      <c r="H4" s="7"/>
      <c r="I4" s="7"/>
      <c r="J4" s="7"/>
      <c r="K4" s="7"/>
      <c r="L4" s="7"/>
      <c r="M4" s="7"/>
      <c r="N4" s="7"/>
      <c r="O4" s="7"/>
      <c r="P4" s="7"/>
      <c r="Q4" s="7"/>
      <c r="R4" s="7"/>
      <c r="S4" s="7"/>
      <c r="T4" s="7"/>
      <c r="U4" s="7"/>
      <c r="V4" s="7"/>
      <c r="W4" s="7"/>
      <c r="X4" s="7"/>
      <c r="Y4" s="7"/>
      <c r="Z4" s="7"/>
      <c r="AA4" s="7"/>
      <c r="AB4" s="7"/>
      <c r="AC4" s="7"/>
      <c r="AD4" s="4"/>
      <c r="AE4" s="4"/>
      <c r="AF4" s="4"/>
      <c r="AG4" s="4"/>
      <c r="AH4" s="4"/>
      <c r="AI4" s="4"/>
      <c r="AJ4" s="4"/>
      <c r="AK4" s="4"/>
      <c r="AL4" s="4"/>
      <c r="AM4" s="5"/>
    </row>
    <row r="5" spans="1:39" ht="12.75" customHeight="1" x14ac:dyDescent="0.2">
      <c r="A5" s="295" t="s">
        <v>358</v>
      </c>
      <c r="B5" s="295"/>
      <c r="C5" s="295"/>
      <c r="D5" s="295"/>
      <c r="E5" s="295"/>
      <c r="F5" s="295"/>
      <c r="G5" s="295"/>
      <c r="H5" s="295"/>
      <c r="I5" s="295"/>
      <c r="J5" s="295"/>
      <c r="K5" s="295"/>
      <c r="L5" s="295"/>
      <c r="M5" s="295" t="s">
        <v>359</v>
      </c>
      <c r="N5" s="295"/>
      <c r="O5" s="295"/>
      <c r="P5" s="295"/>
      <c r="Q5" s="295"/>
      <c r="R5" s="295"/>
      <c r="S5" s="295"/>
      <c r="T5" s="295"/>
      <c r="U5" s="295"/>
      <c r="V5" s="295"/>
      <c r="W5" s="295"/>
      <c r="X5" s="295"/>
      <c r="Y5" s="295"/>
      <c r="Z5" s="295"/>
      <c r="AA5" s="295"/>
      <c r="AB5" s="295"/>
      <c r="AC5" s="295"/>
      <c r="AD5" s="303" t="s">
        <v>230</v>
      </c>
      <c r="AE5" s="303"/>
      <c r="AF5" s="303"/>
      <c r="AG5" s="303"/>
      <c r="AH5" s="303"/>
      <c r="AI5" s="303"/>
      <c r="AJ5" s="303"/>
      <c r="AK5" s="303"/>
      <c r="AL5" s="303"/>
      <c r="AM5" s="303"/>
    </row>
    <row r="6" spans="1:39" ht="25.5" customHeight="1" thickBot="1" x14ac:dyDescent="0.25">
      <c r="A6" s="300" t="s">
        <v>360</v>
      </c>
      <c r="B6" s="301"/>
      <c r="C6" s="301"/>
      <c r="D6" s="301"/>
      <c r="E6" s="301"/>
      <c r="F6" s="301"/>
      <c r="G6" s="301"/>
      <c r="H6" s="301"/>
      <c r="I6" s="301"/>
      <c r="J6" s="301"/>
      <c r="K6" s="301"/>
      <c r="L6" s="302"/>
      <c r="M6" s="303" t="s">
        <v>361</v>
      </c>
      <c r="N6" s="303"/>
      <c r="O6" s="303"/>
      <c r="P6" s="343"/>
      <c r="Q6" s="343"/>
      <c r="R6" s="343"/>
      <c r="S6" s="343"/>
      <c r="T6" s="343"/>
      <c r="U6" s="343"/>
      <c r="V6" s="343"/>
      <c r="W6" s="343"/>
      <c r="X6" s="343"/>
      <c r="Y6" s="343"/>
      <c r="Z6" s="343"/>
      <c r="AA6" s="343"/>
      <c r="AB6" s="343"/>
      <c r="AC6" s="343"/>
      <c r="AD6" s="343"/>
      <c r="AE6" s="343"/>
      <c r="AF6" s="343"/>
      <c r="AG6" s="343"/>
      <c r="AH6" s="343"/>
      <c r="AI6" s="343"/>
      <c r="AJ6" s="343"/>
      <c r="AK6" s="343"/>
      <c r="AL6" s="343"/>
      <c r="AM6" s="343"/>
    </row>
    <row r="7" spans="1:39" ht="12.75" customHeight="1" thickBot="1" x14ac:dyDescent="0.25">
      <c r="A7" s="375" t="s">
        <v>6</v>
      </c>
      <c r="B7" s="375"/>
      <c r="C7" s="375"/>
      <c r="D7" s="375"/>
      <c r="E7" s="375"/>
      <c r="F7" s="375"/>
      <c r="G7" s="375"/>
      <c r="H7" s="375"/>
      <c r="I7" s="375"/>
      <c r="J7" s="375"/>
      <c r="K7" s="375"/>
      <c r="L7" s="375"/>
      <c r="M7" s="375"/>
      <c r="N7" s="375"/>
      <c r="O7" s="376"/>
      <c r="P7" s="377" t="s">
        <v>7</v>
      </c>
      <c r="Q7" s="378"/>
      <c r="R7" s="378"/>
      <c r="S7" s="378"/>
      <c r="T7" s="378"/>
      <c r="U7" s="378"/>
      <c r="V7" s="378"/>
      <c r="W7" s="378"/>
      <c r="X7" s="378"/>
      <c r="Y7" s="378"/>
      <c r="Z7" s="378"/>
      <c r="AA7" s="379"/>
      <c r="AB7" s="338" t="s">
        <v>8</v>
      </c>
      <c r="AC7" s="339"/>
      <c r="AD7" s="339"/>
      <c r="AE7" s="339"/>
      <c r="AF7" s="339"/>
      <c r="AG7" s="339"/>
      <c r="AH7" s="339"/>
      <c r="AI7" s="339"/>
      <c r="AJ7" s="339"/>
      <c r="AK7" s="339"/>
      <c r="AL7" s="339"/>
      <c r="AM7" s="340"/>
    </row>
    <row r="8" spans="1:39" ht="27" customHeight="1" x14ac:dyDescent="0.2">
      <c r="A8" s="370" t="s">
        <v>9</v>
      </c>
      <c r="B8" s="372" t="s">
        <v>10</v>
      </c>
      <c r="C8" s="372"/>
      <c r="D8" s="372"/>
      <c r="E8" s="372"/>
      <c r="F8" s="369" t="s">
        <v>11</v>
      </c>
      <c r="G8" s="369" t="s">
        <v>12</v>
      </c>
      <c r="H8" s="369" t="s">
        <v>13</v>
      </c>
      <c r="I8" s="369" t="s">
        <v>14</v>
      </c>
      <c r="J8" s="369" t="s">
        <v>15</v>
      </c>
      <c r="K8" s="369" t="s">
        <v>16</v>
      </c>
      <c r="L8" s="369"/>
      <c r="M8" s="369" t="s">
        <v>17</v>
      </c>
      <c r="N8" s="369" t="s">
        <v>18</v>
      </c>
      <c r="O8" s="364" t="s">
        <v>19</v>
      </c>
      <c r="P8" s="366" t="s">
        <v>20</v>
      </c>
      <c r="Q8" s="314" t="s">
        <v>21</v>
      </c>
      <c r="R8" s="314" t="s">
        <v>22</v>
      </c>
      <c r="S8" s="314" t="s">
        <v>23</v>
      </c>
      <c r="T8" s="314" t="s">
        <v>24</v>
      </c>
      <c r="U8" s="314" t="s">
        <v>25</v>
      </c>
      <c r="V8" s="314" t="s">
        <v>26</v>
      </c>
      <c r="W8" s="314" t="s">
        <v>27</v>
      </c>
      <c r="X8" s="314" t="s">
        <v>28</v>
      </c>
      <c r="Y8" s="314" t="s">
        <v>29</v>
      </c>
      <c r="Z8" s="314" t="s">
        <v>30</v>
      </c>
      <c r="AA8" s="367" t="s">
        <v>31</v>
      </c>
      <c r="AB8" s="368" t="s">
        <v>20</v>
      </c>
      <c r="AC8" s="313" t="s">
        <v>21</v>
      </c>
      <c r="AD8" s="313" t="s">
        <v>22</v>
      </c>
      <c r="AE8" s="313" t="s">
        <v>23</v>
      </c>
      <c r="AF8" s="313" t="s">
        <v>24</v>
      </c>
      <c r="AG8" s="313" t="s">
        <v>25</v>
      </c>
      <c r="AH8" s="313" t="s">
        <v>26</v>
      </c>
      <c r="AI8" s="313" t="s">
        <v>27</v>
      </c>
      <c r="AJ8" s="313" t="s">
        <v>28</v>
      </c>
      <c r="AK8" s="313" t="s">
        <v>29</v>
      </c>
      <c r="AL8" s="313" t="s">
        <v>30</v>
      </c>
      <c r="AM8" s="373" t="s">
        <v>31</v>
      </c>
    </row>
    <row r="9" spans="1:39" ht="22.5" customHeight="1" x14ac:dyDescent="0.2">
      <c r="A9" s="371"/>
      <c r="B9" s="26">
        <v>1</v>
      </c>
      <c r="C9" s="26">
        <v>2</v>
      </c>
      <c r="D9" s="26">
        <v>3</v>
      </c>
      <c r="E9" s="26">
        <v>4</v>
      </c>
      <c r="F9" s="287"/>
      <c r="G9" s="287"/>
      <c r="H9" s="287"/>
      <c r="I9" s="287"/>
      <c r="J9" s="287"/>
      <c r="K9" s="26" t="s">
        <v>32</v>
      </c>
      <c r="L9" s="26" t="s">
        <v>33</v>
      </c>
      <c r="M9" s="287"/>
      <c r="N9" s="287"/>
      <c r="O9" s="365"/>
      <c r="P9" s="366"/>
      <c r="Q9" s="314"/>
      <c r="R9" s="314"/>
      <c r="S9" s="314"/>
      <c r="T9" s="314"/>
      <c r="U9" s="314"/>
      <c r="V9" s="314"/>
      <c r="W9" s="314"/>
      <c r="X9" s="314"/>
      <c r="Y9" s="314"/>
      <c r="Z9" s="314"/>
      <c r="AA9" s="367"/>
      <c r="AB9" s="368"/>
      <c r="AC9" s="313"/>
      <c r="AD9" s="313"/>
      <c r="AE9" s="313"/>
      <c r="AF9" s="313"/>
      <c r="AG9" s="313"/>
      <c r="AH9" s="313"/>
      <c r="AI9" s="313"/>
      <c r="AJ9" s="313"/>
      <c r="AK9" s="313"/>
      <c r="AL9" s="313"/>
      <c r="AM9" s="373"/>
    </row>
    <row r="10" spans="1:39" ht="36" customHeight="1" x14ac:dyDescent="0.2">
      <c r="A10" s="149">
        <v>1</v>
      </c>
      <c r="B10" s="150"/>
      <c r="C10" s="150"/>
      <c r="D10" s="150" t="s">
        <v>34</v>
      </c>
      <c r="E10" s="150"/>
      <c r="F10" s="151" t="s">
        <v>362</v>
      </c>
      <c r="G10" s="151" t="s">
        <v>363</v>
      </c>
      <c r="H10" s="151" t="s">
        <v>364</v>
      </c>
      <c r="I10" s="151" t="s">
        <v>365</v>
      </c>
      <c r="J10" s="152">
        <v>0.8</v>
      </c>
      <c r="K10" s="10" t="s">
        <v>366</v>
      </c>
      <c r="L10" s="10" t="s">
        <v>367</v>
      </c>
      <c r="M10" s="151" t="s">
        <v>368</v>
      </c>
      <c r="N10" s="151" t="s">
        <v>369</v>
      </c>
      <c r="O10" s="153" t="s">
        <v>370</v>
      </c>
      <c r="P10" s="154" t="s">
        <v>371</v>
      </c>
      <c r="Q10" s="155" t="s">
        <v>371</v>
      </c>
      <c r="R10" s="155" t="s">
        <v>371</v>
      </c>
      <c r="S10" s="155" t="s">
        <v>371</v>
      </c>
      <c r="T10" s="155" t="s">
        <v>372</v>
      </c>
      <c r="U10" s="155" t="s">
        <v>372</v>
      </c>
      <c r="V10" s="155" t="s">
        <v>372</v>
      </c>
      <c r="W10" s="155" t="s">
        <v>372</v>
      </c>
      <c r="X10" s="155" t="s">
        <v>372</v>
      </c>
      <c r="Y10" s="155" t="s">
        <v>372</v>
      </c>
      <c r="Z10" s="155" t="s">
        <v>372</v>
      </c>
      <c r="AA10" s="156" t="s">
        <v>372</v>
      </c>
      <c r="AB10" s="154" t="s">
        <v>371</v>
      </c>
      <c r="AC10" s="155" t="s">
        <v>371</v>
      </c>
      <c r="AD10" s="155" t="s">
        <v>371</v>
      </c>
      <c r="AE10" s="155" t="s">
        <v>371</v>
      </c>
      <c r="AF10" s="155" t="s">
        <v>371</v>
      </c>
      <c r="AG10" s="155" t="s">
        <v>371</v>
      </c>
      <c r="AH10" s="155" t="s">
        <v>371</v>
      </c>
      <c r="AI10" s="155" t="s">
        <v>371</v>
      </c>
      <c r="AJ10" s="155" t="s">
        <v>371</v>
      </c>
      <c r="AK10" s="155" t="s">
        <v>371</v>
      </c>
      <c r="AL10" s="155" t="s">
        <v>372</v>
      </c>
      <c r="AM10" s="156" t="s">
        <v>371</v>
      </c>
    </row>
    <row r="11" spans="1:39" ht="36" customHeight="1" x14ac:dyDescent="0.2">
      <c r="A11" s="149">
        <v>1</v>
      </c>
      <c r="B11" s="150"/>
      <c r="C11" s="150"/>
      <c r="D11" s="150" t="s">
        <v>34</v>
      </c>
      <c r="E11" s="150"/>
      <c r="F11" s="151" t="s">
        <v>373</v>
      </c>
      <c r="G11" s="151" t="s">
        <v>363</v>
      </c>
      <c r="H11" s="151" t="s">
        <v>364</v>
      </c>
      <c r="I11" s="151" t="s">
        <v>365</v>
      </c>
      <c r="J11" s="152">
        <v>0.8</v>
      </c>
      <c r="K11" s="10" t="s">
        <v>366</v>
      </c>
      <c r="L11" s="10" t="s">
        <v>367</v>
      </c>
      <c r="M11" s="151" t="s">
        <v>368</v>
      </c>
      <c r="N11" s="151" t="s">
        <v>369</v>
      </c>
      <c r="O11" s="153" t="s">
        <v>370</v>
      </c>
      <c r="P11" s="154" t="s">
        <v>371</v>
      </c>
      <c r="Q11" s="155" t="s">
        <v>371</v>
      </c>
      <c r="R11" s="155" t="s">
        <v>371</v>
      </c>
      <c r="S11" s="155" t="s">
        <v>371</v>
      </c>
      <c r="T11" s="155" t="s">
        <v>372</v>
      </c>
      <c r="U11" s="155" t="s">
        <v>372</v>
      </c>
      <c r="V11" s="155" t="s">
        <v>372</v>
      </c>
      <c r="W11" s="155" t="s">
        <v>372</v>
      </c>
      <c r="X11" s="155" t="s">
        <v>372</v>
      </c>
      <c r="Y11" s="155" t="s">
        <v>372</v>
      </c>
      <c r="Z11" s="155" t="s">
        <v>372</v>
      </c>
      <c r="AA11" s="156" t="s">
        <v>372</v>
      </c>
      <c r="AB11" s="154" t="s">
        <v>371</v>
      </c>
      <c r="AC11" s="155" t="s">
        <v>371</v>
      </c>
      <c r="AD11" s="155" t="s">
        <v>371</v>
      </c>
      <c r="AE11" s="155" t="s">
        <v>371</v>
      </c>
      <c r="AF11" s="155" t="s">
        <v>371</v>
      </c>
      <c r="AG11" s="155" t="s">
        <v>371</v>
      </c>
      <c r="AH11" s="155" t="s">
        <v>371</v>
      </c>
      <c r="AI11" s="155" t="s">
        <v>371</v>
      </c>
      <c r="AJ11" s="155" t="s">
        <v>371</v>
      </c>
      <c r="AK11" s="155" t="s">
        <v>371</v>
      </c>
      <c r="AL11" s="155" t="s">
        <v>372</v>
      </c>
      <c r="AM11" s="156" t="s">
        <v>371</v>
      </c>
    </row>
    <row r="12" spans="1:39" ht="36" customHeight="1" x14ac:dyDescent="0.2">
      <c r="A12" s="149">
        <v>1</v>
      </c>
      <c r="B12" s="150"/>
      <c r="C12" s="150"/>
      <c r="D12" s="150" t="s">
        <v>34</v>
      </c>
      <c r="E12" s="150"/>
      <c r="F12" s="151" t="s">
        <v>374</v>
      </c>
      <c r="G12" s="151" t="s">
        <v>363</v>
      </c>
      <c r="H12" s="151" t="s">
        <v>364</v>
      </c>
      <c r="I12" s="151" t="s">
        <v>365</v>
      </c>
      <c r="J12" s="152">
        <v>0.8</v>
      </c>
      <c r="K12" s="10" t="s">
        <v>366</v>
      </c>
      <c r="L12" s="10" t="s">
        <v>367</v>
      </c>
      <c r="M12" s="151" t="s">
        <v>368</v>
      </c>
      <c r="N12" s="151" t="s">
        <v>369</v>
      </c>
      <c r="O12" s="153" t="s">
        <v>370</v>
      </c>
      <c r="P12" s="154" t="s">
        <v>371</v>
      </c>
      <c r="Q12" s="155" t="s">
        <v>371</v>
      </c>
      <c r="R12" s="155" t="s">
        <v>371</v>
      </c>
      <c r="S12" s="155" t="s">
        <v>371</v>
      </c>
      <c r="T12" s="155" t="s">
        <v>372</v>
      </c>
      <c r="U12" s="155" t="s">
        <v>372</v>
      </c>
      <c r="V12" s="155" t="s">
        <v>372</v>
      </c>
      <c r="W12" s="155" t="s">
        <v>372</v>
      </c>
      <c r="X12" s="155" t="s">
        <v>372</v>
      </c>
      <c r="Y12" s="155" t="s">
        <v>372</v>
      </c>
      <c r="Z12" s="155" t="s">
        <v>372</v>
      </c>
      <c r="AA12" s="156" t="s">
        <v>372</v>
      </c>
      <c r="AB12" s="154" t="s">
        <v>371</v>
      </c>
      <c r="AC12" s="155" t="s">
        <v>371</v>
      </c>
      <c r="AD12" s="155" t="s">
        <v>371</v>
      </c>
      <c r="AE12" s="155" t="s">
        <v>371</v>
      </c>
      <c r="AF12" s="155" t="s">
        <v>371</v>
      </c>
      <c r="AG12" s="155" t="s">
        <v>371</v>
      </c>
      <c r="AH12" s="155" t="s">
        <v>371</v>
      </c>
      <c r="AI12" s="155" t="s">
        <v>371</v>
      </c>
      <c r="AJ12" s="155" t="s">
        <v>371</v>
      </c>
      <c r="AK12" s="155" t="s">
        <v>371</v>
      </c>
      <c r="AL12" s="155" t="s">
        <v>372</v>
      </c>
      <c r="AM12" s="156" t="s">
        <v>371</v>
      </c>
    </row>
    <row r="13" spans="1:39" ht="36" customHeight="1" x14ac:dyDescent="0.2">
      <c r="A13" s="149">
        <v>1</v>
      </c>
      <c r="B13" s="157"/>
      <c r="C13" s="157"/>
      <c r="D13" s="157" t="s">
        <v>34</v>
      </c>
      <c r="E13" s="157"/>
      <c r="F13" s="158" t="s">
        <v>375</v>
      </c>
      <c r="G13" s="151" t="s">
        <v>363</v>
      </c>
      <c r="H13" s="151" t="s">
        <v>376</v>
      </c>
      <c r="I13" s="151" t="s">
        <v>365</v>
      </c>
      <c r="J13" s="152">
        <v>0.8</v>
      </c>
      <c r="K13" s="10" t="s">
        <v>366</v>
      </c>
      <c r="L13" s="10" t="s">
        <v>367</v>
      </c>
      <c r="M13" s="151" t="s">
        <v>368</v>
      </c>
      <c r="N13" s="151" t="s">
        <v>369</v>
      </c>
      <c r="O13" s="153" t="s">
        <v>370</v>
      </c>
      <c r="P13" s="154" t="s">
        <v>371</v>
      </c>
      <c r="Q13" s="155" t="s">
        <v>371</v>
      </c>
      <c r="R13" s="155" t="s">
        <v>371</v>
      </c>
      <c r="S13" s="155" t="s">
        <v>371</v>
      </c>
      <c r="T13" s="159" t="s">
        <v>372</v>
      </c>
      <c r="U13" s="159" t="s">
        <v>372</v>
      </c>
      <c r="V13" s="159" t="s">
        <v>372</v>
      </c>
      <c r="W13" s="159" t="s">
        <v>372</v>
      </c>
      <c r="X13" s="155" t="s">
        <v>372</v>
      </c>
      <c r="Y13" s="155" t="s">
        <v>372</v>
      </c>
      <c r="Z13" s="159" t="s">
        <v>372</v>
      </c>
      <c r="AA13" s="160" t="s">
        <v>372</v>
      </c>
      <c r="AB13" s="154" t="s">
        <v>371</v>
      </c>
      <c r="AC13" s="155" t="s">
        <v>371</v>
      </c>
      <c r="AD13" s="155" t="s">
        <v>371</v>
      </c>
      <c r="AE13" s="155" t="s">
        <v>371</v>
      </c>
      <c r="AF13" s="159" t="s">
        <v>371</v>
      </c>
      <c r="AG13" s="159" t="s">
        <v>371</v>
      </c>
      <c r="AH13" s="159" t="s">
        <v>371</v>
      </c>
      <c r="AI13" s="159" t="s">
        <v>371</v>
      </c>
      <c r="AJ13" s="155" t="s">
        <v>371</v>
      </c>
      <c r="AK13" s="155" t="s">
        <v>371</v>
      </c>
      <c r="AL13" s="159" t="s">
        <v>371</v>
      </c>
      <c r="AM13" s="159" t="s">
        <v>371</v>
      </c>
    </row>
    <row r="14" spans="1:39" ht="36" customHeight="1" x14ac:dyDescent="0.2">
      <c r="A14" s="149">
        <v>1</v>
      </c>
      <c r="B14" s="157"/>
      <c r="C14" s="157"/>
      <c r="D14" s="157" t="s">
        <v>34</v>
      </c>
      <c r="E14" s="157"/>
      <c r="F14" s="158" t="s">
        <v>377</v>
      </c>
      <c r="G14" s="151" t="s">
        <v>363</v>
      </c>
      <c r="H14" s="151" t="s">
        <v>378</v>
      </c>
      <c r="I14" s="151" t="s">
        <v>365</v>
      </c>
      <c r="J14" s="152">
        <v>0.8</v>
      </c>
      <c r="K14" s="10" t="s">
        <v>366</v>
      </c>
      <c r="L14" s="10" t="s">
        <v>367</v>
      </c>
      <c r="M14" s="151" t="s">
        <v>368</v>
      </c>
      <c r="N14" s="151" t="s">
        <v>369</v>
      </c>
      <c r="O14" s="153" t="s">
        <v>370</v>
      </c>
      <c r="P14" s="154" t="s">
        <v>371</v>
      </c>
      <c r="Q14" s="155" t="s">
        <v>371</v>
      </c>
      <c r="R14" s="155" t="s">
        <v>371</v>
      </c>
      <c r="S14" s="155" t="s">
        <v>371</v>
      </c>
      <c r="T14" s="159" t="s">
        <v>372</v>
      </c>
      <c r="U14" s="159" t="s">
        <v>372</v>
      </c>
      <c r="V14" s="159" t="s">
        <v>372</v>
      </c>
      <c r="W14" s="159" t="s">
        <v>372</v>
      </c>
      <c r="X14" s="159" t="s">
        <v>372</v>
      </c>
      <c r="Y14" s="159" t="s">
        <v>372</v>
      </c>
      <c r="Z14" s="159" t="s">
        <v>372</v>
      </c>
      <c r="AA14" s="159" t="s">
        <v>372</v>
      </c>
      <c r="AB14" s="154" t="s">
        <v>371</v>
      </c>
      <c r="AC14" s="155" t="s">
        <v>371</v>
      </c>
      <c r="AD14" s="155" t="s">
        <v>371</v>
      </c>
      <c r="AE14" s="155" t="s">
        <v>371</v>
      </c>
      <c r="AF14" s="159" t="s">
        <v>371</v>
      </c>
      <c r="AG14" s="159" t="s">
        <v>371</v>
      </c>
      <c r="AH14" s="159" t="s">
        <v>371</v>
      </c>
      <c r="AI14" s="159" t="s">
        <v>371</v>
      </c>
      <c r="AJ14" s="159" t="s">
        <v>371</v>
      </c>
      <c r="AK14" s="159" t="s">
        <v>371</v>
      </c>
      <c r="AL14" s="159" t="s">
        <v>371</v>
      </c>
      <c r="AM14" s="159" t="s">
        <v>371</v>
      </c>
    </row>
    <row r="15" spans="1:39" ht="36" customHeight="1" thickBot="1" x14ac:dyDescent="0.25">
      <c r="A15" s="161">
        <v>1</v>
      </c>
      <c r="B15" s="157"/>
      <c r="C15" s="157"/>
      <c r="D15" s="157" t="s">
        <v>34</v>
      </c>
      <c r="E15" s="157"/>
      <c r="F15" s="158" t="s">
        <v>379</v>
      </c>
      <c r="G15" s="158" t="s">
        <v>363</v>
      </c>
      <c r="H15" s="158" t="s">
        <v>364</v>
      </c>
      <c r="I15" s="151" t="s">
        <v>365</v>
      </c>
      <c r="J15" s="162">
        <v>0.8</v>
      </c>
      <c r="K15" s="163" t="s">
        <v>366</v>
      </c>
      <c r="L15" s="163" t="s">
        <v>367</v>
      </c>
      <c r="M15" s="158" t="s">
        <v>368</v>
      </c>
      <c r="N15" s="158" t="s">
        <v>369</v>
      </c>
      <c r="O15" s="164" t="s">
        <v>370</v>
      </c>
      <c r="P15" s="154" t="s">
        <v>371</v>
      </c>
      <c r="Q15" s="155" t="s">
        <v>371</v>
      </c>
      <c r="R15" s="155" t="s">
        <v>371</v>
      </c>
      <c r="S15" s="155" t="s">
        <v>371</v>
      </c>
      <c r="T15" s="159" t="s">
        <v>372</v>
      </c>
      <c r="U15" s="159" t="s">
        <v>372</v>
      </c>
      <c r="V15" s="159" t="s">
        <v>372</v>
      </c>
      <c r="W15" s="159" t="s">
        <v>372</v>
      </c>
      <c r="X15" s="159" t="s">
        <v>372</v>
      </c>
      <c r="Y15" s="159" t="s">
        <v>372</v>
      </c>
      <c r="Z15" s="165">
        <v>1</v>
      </c>
      <c r="AA15" s="160" t="s">
        <v>372</v>
      </c>
      <c r="AB15" s="154" t="s">
        <v>371</v>
      </c>
      <c r="AC15" s="155" t="s">
        <v>371</v>
      </c>
      <c r="AD15" s="155" t="s">
        <v>371</v>
      </c>
      <c r="AE15" s="155" t="s">
        <v>371</v>
      </c>
      <c r="AF15" s="159" t="s">
        <v>371</v>
      </c>
      <c r="AG15" s="159" t="s">
        <v>371</v>
      </c>
      <c r="AH15" s="159" t="s">
        <v>371</v>
      </c>
      <c r="AI15" s="159" t="s">
        <v>371</v>
      </c>
      <c r="AJ15" s="159" t="s">
        <v>371</v>
      </c>
      <c r="AK15" s="166" t="s">
        <v>371</v>
      </c>
      <c r="AL15" s="166" t="s">
        <v>372</v>
      </c>
      <c r="AM15" s="167" t="s">
        <v>372</v>
      </c>
    </row>
    <row r="16" spans="1:39" ht="36" customHeight="1" x14ac:dyDescent="0.2">
      <c r="A16" s="168">
        <v>2</v>
      </c>
      <c r="B16" s="169" t="s">
        <v>34</v>
      </c>
      <c r="C16" s="169"/>
      <c r="D16" s="169"/>
      <c r="E16" s="169"/>
      <c r="F16" s="170" t="s">
        <v>380</v>
      </c>
      <c r="G16" s="170" t="s">
        <v>381</v>
      </c>
      <c r="H16" s="170" t="s">
        <v>382</v>
      </c>
      <c r="I16" s="170" t="s">
        <v>383</v>
      </c>
      <c r="J16" s="171">
        <v>0.85</v>
      </c>
      <c r="K16" s="172" t="s">
        <v>366</v>
      </c>
      <c r="L16" s="172" t="s">
        <v>384</v>
      </c>
      <c r="M16" s="170" t="s">
        <v>368</v>
      </c>
      <c r="N16" s="170" t="s">
        <v>385</v>
      </c>
      <c r="O16" s="173" t="s">
        <v>370</v>
      </c>
      <c r="P16" s="174">
        <f>10.4/10.92</f>
        <v>0.95238095238095244</v>
      </c>
      <c r="Q16" s="175">
        <f>20.83/20.92</f>
        <v>0.9956978967495218</v>
      </c>
      <c r="R16" s="176">
        <f>31.97/33.92</f>
        <v>0.94251179245283012</v>
      </c>
      <c r="S16" s="176">
        <v>1</v>
      </c>
      <c r="T16" s="177">
        <f>0/52.05</f>
        <v>0</v>
      </c>
      <c r="U16" s="176">
        <f>58.29/61.06</f>
        <v>0.95463478545692759</v>
      </c>
      <c r="V16" s="178">
        <f>1235720777/1264838670</f>
        <v>0.97697896681163299</v>
      </c>
      <c r="W16" s="179" t="s">
        <v>372</v>
      </c>
      <c r="X16" s="177" t="s">
        <v>372</v>
      </c>
      <c r="Y16" s="180">
        <f>69.43/70.46</f>
        <v>0.9853817768946922</v>
      </c>
      <c r="Z16" s="181" t="s">
        <v>372</v>
      </c>
      <c r="AA16" s="182">
        <v>1</v>
      </c>
      <c r="AB16" s="183" t="s">
        <v>371</v>
      </c>
      <c r="AC16" s="176" t="s">
        <v>386</v>
      </c>
      <c r="AD16" s="179" t="s">
        <v>387</v>
      </c>
      <c r="AE16" s="179" t="s">
        <v>386</v>
      </c>
      <c r="AF16" s="179" t="s">
        <v>387</v>
      </c>
      <c r="AG16" s="179" t="s">
        <v>386</v>
      </c>
      <c r="AH16" s="179" t="s">
        <v>386</v>
      </c>
      <c r="AI16" s="179" t="s">
        <v>371</v>
      </c>
      <c r="AJ16" s="179" t="s">
        <v>371</v>
      </c>
      <c r="AK16" s="184" t="s">
        <v>371</v>
      </c>
      <c r="AL16" s="184" t="s">
        <v>386</v>
      </c>
      <c r="AM16" s="185" t="s">
        <v>388</v>
      </c>
    </row>
    <row r="17" spans="1:53" ht="36" customHeight="1" x14ac:dyDescent="0.2">
      <c r="A17" s="149">
        <v>2</v>
      </c>
      <c r="B17" s="150" t="s">
        <v>34</v>
      </c>
      <c r="C17" s="150"/>
      <c r="D17" s="150"/>
      <c r="E17" s="150"/>
      <c r="F17" s="151" t="s">
        <v>389</v>
      </c>
      <c r="G17" s="151" t="s">
        <v>381</v>
      </c>
      <c r="H17" s="151" t="s">
        <v>382</v>
      </c>
      <c r="I17" s="151" t="s">
        <v>383</v>
      </c>
      <c r="J17" s="152">
        <v>0.85</v>
      </c>
      <c r="K17" s="10" t="s">
        <v>366</v>
      </c>
      <c r="L17" s="10" t="s">
        <v>384</v>
      </c>
      <c r="M17" s="151" t="s">
        <v>368</v>
      </c>
      <c r="N17" s="151" t="s">
        <v>385</v>
      </c>
      <c r="O17" s="153" t="s">
        <v>370</v>
      </c>
      <c r="P17" s="186" t="s">
        <v>371</v>
      </c>
      <c r="Q17" s="187" t="s">
        <v>371</v>
      </c>
      <c r="R17" s="155" t="s">
        <v>371</v>
      </c>
      <c r="S17" s="155" t="s">
        <v>371</v>
      </c>
      <c r="T17" s="155" t="s">
        <v>372</v>
      </c>
      <c r="U17" s="155" t="s">
        <v>372</v>
      </c>
      <c r="V17" s="187">
        <v>1</v>
      </c>
      <c r="W17" s="187">
        <v>1</v>
      </c>
      <c r="X17" s="187">
        <f>79.71/93.62</f>
        <v>0.85142063661610756</v>
      </c>
      <c r="Y17" s="187">
        <v>1</v>
      </c>
      <c r="Z17" s="155" t="s">
        <v>372</v>
      </c>
      <c r="AA17" s="156" t="s">
        <v>372</v>
      </c>
      <c r="AB17" s="186" t="s">
        <v>371</v>
      </c>
      <c r="AC17" s="187" t="s">
        <v>371</v>
      </c>
      <c r="AD17" s="155" t="s">
        <v>371</v>
      </c>
      <c r="AE17" s="155" t="s">
        <v>371</v>
      </c>
      <c r="AF17" s="155" t="s">
        <v>371</v>
      </c>
      <c r="AG17" s="155" t="s">
        <v>371</v>
      </c>
      <c r="AH17" s="155" t="s">
        <v>386</v>
      </c>
      <c r="AI17" s="155" t="s">
        <v>388</v>
      </c>
      <c r="AJ17" s="155" t="s">
        <v>387</v>
      </c>
      <c r="AK17" s="155" t="s">
        <v>386</v>
      </c>
      <c r="AL17" s="22" t="s">
        <v>372</v>
      </c>
      <c r="AM17" s="156" t="s">
        <v>372</v>
      </c>
    </row>
    <row r="18" spans="1:53" ht="36" customHeight="1" x14ac:dyDescent="0.2">
      <c r="A18" s="149">
        <v>2</v>
      </c>
      <c r="B18" s="150" t="s">
        <v>34</v>
      </c>
      <c r="C18" s="150"/>
      <c r="D18" s="150"/>
      <c r="E18" s="150"/>
      <c r="F18" s="151" t="s">
        <v>390</v>
      </c>
      <c r="G18" s="151" t="s">
        <v>381</v>
      </c>
      <c r="H18" s="151" t="s">
        <v>382</v>
      </c>
      <c r="I18" s="151" t="s">
        <v>383</v>
      </c>
      <c r="J18" s="152">
        <v>0.85</v>
      </c>
      <c r="K18" s="10" t="s">
        <v>366</v>
      </c>
      <c r="L18" s="10" t="s">
        <v>384</v>
      </c>
      <c r="M18" s="151" t="s">
        <v>368</v>
      </c>
      <c r="N18" s="151" t="s">
        <v>385</v>
      </c>
      <c r="O18" s="153" t="s">
        <v>370</v>
      </c>
      <c r="P18" s="186">
        <f>85.47/85.47</f>
        <v>1</v>
      </c>
      <c r="Q18" s="187">
        <v>1</v>
      </c>
      <c r="R18" s="187">
        <v>1</v>
      </c>
      <c r="S18" s="155" t="s">
        <v>371</v>
      </c>
      <c r="T18" s="155" t="s">
        <v>372</v>
      </c>
      <c r="U18" s="155" t="s">
        <v>372</v>
      </c>
      <c r="V18" s="188">
        <v>1</v>
      </c>
      <c r="W18" s="159" t="s">
        <v>372</v>
      </c>
      <c r="X18" s="189">
        <f>91.09/91.42</f>
        <v>0.99639028658936779</v>
      </c>
      <c r="Y18" s="187">
        <f>94.714/98.08</f>
        <v>0.96568107667210445</v>
      </c>
      <c r="Z18" s="155" t="s">
        <v>372</v>
      </c>
      <c r="AA18" s="187">
        <v>1</v>
      </c>
      <c r="AB18" s="154" t="s">
        <v>386</v>
      </c>
      <c r="AC18" s="155" t="s">
        <v>388</v>
      </c>
      <c r="AD18" s="155" t="s">
        <v>388</v>
      </c>
      <c r="AE18" s="155" t="s">
        <v>371</v>
      </c>
      <c r="AF18" s="155" t="s">
        <v>371</v>
      </c>
      <c r="AG18" s="155" t="s">
        <v>371</v>
      </c>
      <c r="AH18" s="155" t="s">
        <v>386</v>
      </c>
      <c r="AI18" s="155" t="s">
        <v>371</v>
      </c>
      <c r="AJ18" s="155" t="s">
        <v>386</v>
      </c>
      <c r="AK18" s="155" t="s">
        <v>387</v>
      </c>
      <c r="AL18" s="155" t="s">
        <v>386</v>
      </c>
      <c r="AM18" s="156" t="s">
        <v>371</v>
      </c>
    </row>
    <row r="19" spans="1:53" ht="36" customHeight="1" x14ac:dyDescent="0.2">
      <c r="A19" s="149">
        <v>2</v>
      </c>
      <c r="B19" s="150" t="s">
        <v>34</v>
      </c>
      <c r="C19" s="157"/>
      <c r="D19" s="157"/>
      <c r="E19" s="157"/>
      <c r="F19" s="158" t="s">
        <v>391</v>
      </c>
      <c r="G19" s="151" t="s">
        <v>381</v>
      </c>
      <c r="H19" s="151" t="s">
        <v>382</v>
      </c>
      <c r="I19" s="151" t="s">
        <v>383</v>
      </c>
      <c r="J19" s="152">
        <v>0.85</v>
      </c>
      <c r="K19" s="10" t="s">
        <v>366</v>
      </c>
      <c r="L19" s="10" t="s">
        <v>384</v>
      </c>
      <c r="M19" s="151" t="s">
        <v>368</v>
      </c>
      <c r="N19" s="151" t="s">
        <v>385</v>
      </c>
      <c r="O19" s="153" t="s">
        <v>370</v>
      </c>
      <c r="P19" s="190">
        <f>12.94/32.53</f>
        <v>0.39778665846910544</v>
      </c>
      <c r="Q19" s="191">
        <f>34.3/63.3</f>
        <v>0.54186413902053709</v>
      </c>
      <c r="R19" s="192">
        <v>1</v>
      </c>
      <c r="S19" s="191">
        <v>1</v>
      </c>
      <c r="T19" s="159" t="s">
        <v>372</v>
      </c>
      <c r="U19" s="191">
        <f>99.3/100</f>
        <v>0.99299999999999999</v>
      </c>
      <c r="V19" s="159" t="s">
        <v>372</v>
      </c>
      <c r="W19" s="159" t="s">
        <v>372</v>
      </c>
      <c r="X19" s="193">
        <v>0.94</v>
      </c>
      <c r="Y19" s="191">
        <v>1</v>
      </c>
      <c r="Z19" s="159" t="s">
        <v>372</v>
      </c>
      <c r="AA19" s="160" t="s">
        <v>372</v>
      </c>
      <c r="AB19" s="194" t="s">
        <v>371</v>
      </c>
      <c r="AC19" s="159" t="s">
        <v>386</v>
      </c>
      <c r="AD19" s="159" t="s">
        <v>386</v>
      </c>
      <c r="AE19" s="159" t="s">
        <v>388</v>
      </c>
      <c r="AF19" s="159" t="s">
        <v>371</v>
      </c>
      <c r="AG19" s="159" t="s">
        <v>386</v>
      </c>
      <c r="AH19" s="159" t="s">
        <v>371</v>
      </c>
      <c r="AI19" s="159" t="s">
        <v>371</v>
      </c>
      <c r="AJ19" s="159" t="s">
        <v>371</v>
      </c>
      <c r="AK19" s="159" t="s">
        <v>386</v>
      </c>
      <c r="AL19" s="159" t="s">
        <v>372</v>
      </c>
      <c r="AM19" s="160" t="s">
        <v>372</v>
      </c>
    </row>
    <row r="20" spans="1:53" ht="36" customHeight="1" x14ac:dyDescent="0.2">
      <c r="A20" s="149">
        <v>2</v>
      </c>
      <c r="B20" s="150" t="s">
        <v>34</v>
      </c>
      <c r="C20" s="157"/>
      <c r="D20" s="157"/>
      <c r="E20" s="157"/>
      <c r="F20" s="158" t="s">
        <v>392</v>
      </c>
      <c r="G20" s="151" t="s">
        <v>381</v>
      </c>
      <c r="H20" s="151" t="s">
        <v>382</v>
      </c>
      <c r="I20" s="151" t="s">
        <v>383</v>
      </c>
      <c r="J20" s="152">
        <v>0.85</v>
      </c>
      <c r="K20" s="10" t="s">
        <v>366</v>
      </c>
      <c r="L20" s="10" t="s">
        <v>384</v>
      </c>
      <c r="M20" s="151" t="s">
        <v>368</v>
      </c>
      <c r="N20" s="151" t="s">
        <v>385</v>
      </c>
      <c r="O20" s="153" t="s">
        <v>370</v>
      </c>
      <c r="P20" s="190">
        <f>14.28/14.28</f>
        <v>1</v>
      </c>
      <c r="Q20" s="191">
        <v>1</v>
      </c>
      <c r="R20" s="191">
        <v>1</v>
      </c>
      <c r="S20" s="191">
        <v>1</v>
      </c>
      <c r="T20" s="165">
        <f>64.55/74.74</f>
        <v>0.86366069039336368</v>
      </c>
      <c r="U20" s="191">
        <f>79.52/93.57</f>
        <v>0.84984503580207338</v>
      </c>
      <c r="V20" s="165">
        <v>1</v>
      </c>
      <c r="W20" s="191">
        <f>90.9/95.65</f>
        <v>0.95033978044955569</v>
      </c>
      <c r="X20" s="191">
        <f>91.69/100</f>
        <v>0.91689999999999994</v>
      </c>
      <c r="Y20" s="159" t="s">
        <v>372</v>
      </c>
      <c r="Z20" s="159" t="s">
        <v>372</v>
      </c>
      <c r="AA20" s="195">
        <f>93/93.44</f>
        <v>0.99529109589041098</v>
      </c>
      <c r="AB20" s="194" t="s">
        <v>371</v>
      </c>
      <c r="AC20" s="159" t="s">
        <v>388</v>
      </c>
      <c r="AD20" s="159" t="s">
        <v>388</v>
      </c>
      <c r="AE20" s="159" t="s">
        <v>388</v>
      </c>
      <c r="AF20" s="159" t="s">
        <v>387</v>
      </c>
      <c r="AG20" s="159" t="s">
        <v>387</v>
      </c>
      <c r="AH20" s="159" t="s">
        <v>386</v>
      </c>
      <c r="AI20" s="159" t="s">
        <v>393</v>
      </c>
      <c r="AJ20" s="159" t="s">
        <v>393</v>
      </c>
      <c r="AK20" s="159" t="s">
        <v>387</v>
      </c>
      <c r="AL20" s="159" t="s">
        <v>388</v>
      </c>
      <c r="AM20" s="160" t="s">
        <v>394</v>
      </c>
    </row>
    <row r="21" spans="1:53" ht="36" customHeight="1" thickBot="1" x14ac:dyDescent="0.25">
      <c r="A21" s="196">
        <v>2</v>
      </c>
      <c r="B21" s="197" t="s">
        <v>34</v>
      </c>
      <c r="C21" s="197"/>
      <c r="D21" s="197"/>
      <c r="E21" s="197"/>
      <c r="F21" s="198" t="s">
        <v>395</v>
      </c>
      <c r="G21" s="198" t="s">
        <v>381</v>
      </c>
      <c r="H21" s="198" t="s">
        <v>382</v>
      </c>
      <c r="I21" s="198" t="s">
        <v>383</v>
      </c>
      <c r="J21" s="199">
        <v>0.85</v>
      </c>
      <c r="K21" s="200" t="s">
        <v>366</v>
      </c>
      <c r="L21" s="200" t="s">
        <v>384</v>
      </c>
      <c r="M21" s="198" t="s">
        <v>368</v>
      </c>
      <c r="N21" s="198" t="s">
        <v>385</v>
      </c>
      <c r="O21" s="201" t="s">
        <v>370</v>
      </c>
      <c r="P21" s="202" t="s">
        <v>371</v>
      </c>
      <c r="Q21" s="203">
        <v>1</v>
      </c>
      <c r="R21" s="204">
        <f>19.89/26.12</f>
        <v>0.76148545176110261</v>
      </c>
      <c r="S21" s="205">
        <f>25.12/39.75</f>
        <v>0.63194968553459119</v>
      </c>
      <c r="T21" s="205">
        <f>39.59/45.35</f>
        <v>0.8729878721058435</v>
      </c>
      <c r="U21" s="206">
        <v>1</v>
      </c>
      <c r="V21" s="205">
        <f>88.21/93</f>
        <v>0.94849462365591386</v>
      </c>
      <c r="W21" s="206">
        <v>1</v>
      </c>
      <c r="X21" s="205">
        <v>1</v>
      </c>
      <c r="Y21" s="206">
        <v>1</v>
      </c>
      <c r="Z21" s="166" t="s">
        <v>372</v>
      </c>
      <c r="AA21" s="167" t="s">
        <v>372</v>
      </c>
      <c r="AB21" s="207" t="s">
        <v>371</v>
      </c>
      <c r="AC21" s="166" t="s">
        <v>371</v>
      </c>
      <c r="AD21" s="166" t="s">
        <v>387</v>
      </c>
      <c r="AE21" s="166" t="s">
        <v>387</v>
      </c>
      <c r="AF21" s="166" t="s">
        <v>386</v>
      </c>
      <c r="AG21" s="166" t="s">
        <v>386</v>
      </c>
      <c r="AH21" s="166" t="s">
        <v>387</v>
      </c>
      <c r="AI21" s="166" t="s">
        <v>386</v>
      </c>
      <c r="AJ21" s="166" t="s">
        <v>388</v>
      </c>
      <c r="AK21" s="166" t="s">
        <v>388</v>
      </c>
      <c r="AL21" s="166" t="s">
        <v>371</v>
      </c>
      <c r="AM21" s="167" t="s">
        <v>372</v>
      </c>
    </row>
    <row r="22" spans="1:53" ht="36" customHeight="1" x14ac:dyDescent="0.2">
      <c r="A22" s="208">
        <v>3</v>
      </c>
      <c r="B22" s="209"/>
      <c r="C22" s="210"/>
      <c r="D22" s="210"/>
      <c r="E22" s="210" t="s">
        <v>34</v>
      </c>
      <c r="F22" s="211" t="s">
        <v>396</v>
      </c>
      <c r="G22" s="211" t="s">
        <v>397</v>
      </c>
      <c r="H22" s="211" t="s">
        <v>398</v>
      </c>
      <c r="I22" s="211" t="s">
        <v>383</v>
      </c>
      <c r="J22" s="211">
        <v>0</v>
      </c>
      <c r="K22" s="212" t="s">
        <v>399</v>
      </c>
      <c r="L22" s="212" t="s">
        <v>400</v>
      </c>
      <c r="M22" s="211" t="s">
        <v>401</v>
      </c>
      <c r="N22" s="211" t="s">
        <v>402</v>
      </c>
      <c r="O22" s="213" t="s">
        <v>370</v>
      </c>
      <c r="P22" s="214">
        <v>0</v>
      </c>
      <c r="Q22" s="184">
        <v>0</v>
      </c>
      <c r="R22" s="184">
        <v>0</v>
      </c>
      <c r="S22" s="184">
        <v>0</v>
      </c>
      <c r="T22" s="184">
        <v>0</v>
      </c>
      <c r="U22" s="184">
        <v>0</v>
      </c>
      <c r="V22" s="184">
        <v>0</v>
      </c>
      <c r="W22" s="184">
        <v>0</v>
      </c>
      <c r="X22" s="184">
        <v>0</v>
      </c>
      <c r="Y22" s="184">
        <v>0</v>
      </c>
      <c r="Z22" s="184">
        <v>0</v>
      </c>
      <c r="AA22" s="185">
        <v>0</v>
      </c>
      <c r="AB22" s="214" t="s">
        <v>388</v>
      </c>
      <c r="AC22" s="184" t="s">
        <v>388</v>
      </c>
      <c r="AD22" s="184" t="s">
        <v>388</v>
      </c>
      <c r="AE22" s="184" t="s">
        <v>388</v>
      </c>
      <c r="AF22" s="184" t="s">
        <v>388</v>
      </c>
      <c r="AG22" s="184" t="s">
        <v>388</v>
      </c>
      <c r="AH22" s="184" t="s">
        <v>388</v>
      </c>
      <c r="AI22" s="184" t="s">
        <v>388</v>
      </c>
      <c r="AJ22" s="184" t="s">
        <v>388</v>
      </c>
      <c r="AK22" s="184" t="s">
        <v>388</v>
      </c>
      <c r="AL22" s="184" t="s">
        <v>388</v>
      </c>
      <c r="AM22" s="185" t="s">
        <v>388</v>
      </c>
    </row>
    <row r="23" spans="1:53" ht="36" customHeight="1" x14ac:dyDescent="0.2">
      <c r="A23" s="149">
        <v>3</v>
      </c>
      <c r="B23" s="19"/>
      <c r="C23" s="150"/>
      <c r="D23" s="150"/>
      <c r="E23" s="150" t="s">
        <v>34</v>
      </c>
      <c r="F23" s="151" t="s">
        <v>403</v>
      </c>
      <c r="G23" s="151" t="s">
        <v>397</v>
      </c>
      <c r="H23" s="151" t="s">
        <v>398</v>
      </c>
      <c r="I23" s="151" t="s">
        <v>383</v>
      </c>
      <c r="J23" s="151">
        <v>0</v>
      </c>
      <c r="K23" s="10" t="s">
        <v>399</v>
      </c>
      <c r="L23" s="10" t="s">
        <v>400</v>
      </c>
      <c r="M23" s="151" t="s">
        <v>401</v>
      </c>
      <c r="N23" s="151" t="s">
        <v>402</v>
      </c>
      <c r="O23" s="153" t="s">
        <v>370</v>
      </c>
      <c r="P23" s="214">
        <v>0</v>
      </c>
      <c r="Q23" s="184">
        <v>0</v>
      </c>
      <c r="R23" s="155">
        <v>0</v>
      </c>
      <c r="S23" s="155">
        <v>0</v>
      </c>
      <c r="T23" s="155">
        <v>0</v>
      </c>
      <c r="U23" s="155">
        <v>0</v>
      </c>
      <c r="V23" s="155">
        <v>0</v>
      </c>
      <c r="W23" s="155">
        <v>0</v>
      </c>
      <c r="X23" s="155">
        <v>0</v>
      </c>
      <c r="Y23" s="155">
        <v>0</v>
      </c>
      <c r="Z23" s="155">
        <v>0</v>
      </c>
      <c r="AA23" s="156">
        <v>0</v>
      </c>
      <c r="AB23" s="154" t="s">
        <v>388</v>
      </c>
      <c r="AC23" s="155" t="s">
        <v>388</v>
      </c>
      <c r="AD23" s="155" t="s">
        <v>388</v>
      </c>
      <c r="AE23" s="155" t="s">
        <v>388</v>
      </c>
      <c r="AF23" s="155" t="s">
        <v>388</v>
      </c>
      <c r="AG23" s="155" t="s">
        <v>388</v>
      </c>
      <c r="AH23" s="155" t="s">
        <v>388</v>
      </c>
      <c r="AI23" s="155" t="s">
        <v>388</v>
      </c>
      <c r="AJ23" s="184" t="s">
        <v>388</v>
      </c>
      <c r="AK23" s="184" t="s">
        <v>388</v>
      </c>
      <c r="AL23" s="184" t="s">
        <v>388</v>
      </c>
      <c r="AM23" s="185" t="s">
        <v>388</v>
      </c>
    </row>
    <row r="24" spans="1:53" ht="36" customHeight="1" x14ac:dyDescent="0.2">
      <c r="A24" s="149">
        <v>3</v>
      </c>
      <c r="B24" s="19"/>
      <c r="C24" s="150"/>
      <c r="D24" s="150"/>
      <c r="E24" s="150" t="s">
        <v>34</v>
      </c>
      <c r="F24" s="151" t="s">
        <v>404</v>
      </c>
      <c r="G24" s="151" t="s">
        <v>397</v>
      </c>
      <c r="H24" s="151" t="s">
        <v>398</v>
      </c>
      <c r="I24" s="151" t="s">
        <v>383</v>
      </c>
      <c r="J24" s="151">
        <v>0</v>
      </c>
      <c r="K24" s="10" t="s">
        <v>399</v>
      </c>
      <c r="L24" s="10" t="s">
        <v>400</v>
      </c>
      <c r="M24" s="151" t="s">
        <v>401</v>
      </c>
      <c r="N24" s="151" t="s">
        <v>402</v>
      </c>
      <c r="O24" s="153" t="s">
        <v>370</v>
      </c>
      <c r="P24" s="214">
        <v>0</v>
      </c>
      <c r="Q24" s="184">
        <v>0</v>
      </c>
      <c r="R24" s="155">
        <v>0</v>
      </c>
      <c r="S24" s="155">
        <v>1</v>
      </c>
      <c r="T24" s="155">
        <v>0</v>
      </c>
      <c r="U24" s="155">
        <v>0</v>
      </c>
      <c r="V24" s="155">
        <v>0</v>
      </c>
      <c r="W24" s="155">
        <v>0</v>
      </c>
      <c r="X24" s="155">
        <v>0</v>
      </c>
      <c r="Y24" s="155">
        <v>0</v>
      </c>
      <c r="Z24" s="155">
        <v>1</v>
      </c>
      <c r="AA24" s="156">
        <v>0</v>
      </c>
      <c r="AB24" s="154" t="s">
        <v>386</v>
      </c>
      <c r="AC24" s="155" t="s">
        <v>388</v>
      </c>
      <c r="AD24" s="155" t="s">
        <v>388</v>
      </c>
      <c r="AE24" s="155" t="s">
        <v>387</v>
      </c>
      <c r="AF24" s="155" t="s">
        <v>386</v>
      </c>
      <c r="AG24" s="155" t="s">
        <v>388</v>
      </c>
      <c r="AH24" s="155" t="s">
        <v>388</v>
      </c>
      <c r="AI24" s="155" t="s">
        <v>388</v>
      </c>
      <c r="AJ24" s="184" t="s">
        <v>388</v>
      </c>
      <c r="AK24" s="184" t="s">
        <v>388</v>
      </c>
      <c r="AL24" s="184" t="s">
        <v>387</v>
      </c>
      <c r="AM24" s="185" t="s">
        <v>394</v>
      </c>
    </row>
    <row r="25" spans="1:53" ht="36" customHeight="1" x14ac:dyDescent="0.2">
      <c r="A25" s="149">
        <v>3</v>
      </c>
      <c r="B25" s="19"/>
      <c r="C25" s="150"/>
      <c r="D25" s="150"/>
      <c r="E25" s="150" t="s">
        <v>34</v>
      </c>
      <c r="F25" s="151" t="s">
        <v>405</v>
      </c>
      <c r="G25" s="151" t="s">
        <v>397</v>
      </c>
      <c r="H25" s="151" t="s">
        <v>398</v>
      </c>
      <c r="I25" s="151" t="s">
        <v>383</v>
      </c>
      <c r="J25" s="151">
        <v>0</v>
      </c>
      <c r="K25" s="10" t="s">
        <v>399</v>
      </c>
      <c r="L25" s="10" t="s">
        <v>400</v>
      </c>
      <c r="M25" s="151" t="s">
        <v>401</v>
      </c>
      <c r="N25" s="151" t="s">
        <v>402</v>
      </c>
      <c r="O25" s="153" t="s">
        <v>370</v>
      </c>
      <c r="P25" s="214">
        <v>0</v>
      </c>
      <c r="Q25" s="184">
        <v>0</v>
      </c>
      <c r="R25" s="155">
        <v>0</v>
      </c>
      <c r="S25" s="155">
        <v>0</v>
      </c>
      <c r="T25" s="155">
        <v>1</v>
      </c>
      <c r="U25" s="155">
        <v>0</v>
      </c>
      <c r="V25" s="155">
        <v>0</v>
      </c>
      <c r="W25" s="155">
        <v>0</v>
      </c>
      <c r="X25" s="155">
        <v>0</v>
      </c>
      <c r="Y25" s="155" t="s">
        <v>372</v>
      </c>
      <c r="Z25" s="155" t="s">
        <v>372</v>
      </c>
      <c r="AA25" s="156">
        <v>0</v>
      </c>
      <c r="AB25" s="154" t="s">
        <v>371</v>
      </c>
      <c r="AC25" s="155" t="s">
        <v>388</v>
      </c>
      <c r="AD25" s="155" t="s">
        <v>388</v>
      </c>
      <c r="AE25" s="155" t="s">
        <v>388</v>
      </c>
      <c r="AF25" s="155" t="s">
        <v>387</v>
      </c>
      <c r="AG25" s="155" t="s">
        <v>386</v>
      </c>
      <c r="AH25" s="155" t="s">
        <v>388</v>
      </c>
      <c r="AI25" s="155" t="s">
        <v>388</v>
      </c>
      <c r="AJ25" s="184" t="s">
        <v>388</v>
      </c>
      <c r="AK25" s="184" t="s">
        <v>371</v>
      </c>
      <c r="AL25" s="184" t="s">
        <v>372</v>
      </c>
      <c r="AM25" s="185" t="s">
        <v>372</v>
      </c>
    </row>
    <row r="26" spans="1:53" ht="36" customHeight="1" x14ac:dyDescent="0.2">
      <c r="A26" s="149">
        <v>3</v>
      </c>
      <c r="B26" s="19"/>
      <c r="C26" s="150"/>
      <c r="D26" s="150"/>
      <c r="E26" s="150" t="s">
        <v>34</v>
      </c>
      <c r="F26" s="151" t="s">
        <v>406</v>
      </c>
      <c r="G26" s="151" t="s">
        <v>397</v>
      </c>
      <c r="H26" s="151" t="s">
        <v>398</v>
      </c>
      <c r="I26" s="151" t="s">
        <v>383</v>
      </c>
      <c r="J26" s="151">
        <v>0</v>
      </c>
      <c r="K26" s="10" t="s">
        <v>399</v>
      </c>
      <c r="L26" s="10" t="s">
        <v>400</v>
      </c>
      <c r="M26" s="151" t="s">
        <v>401</v>
      </c>
      <c r="N26" s="151" t="s">
        <v>402</v>
      </c>
      <c r="O26" s="153" t="s">
        <v>370</v>
      </c>
      <c r="P26" s="214">
        <v>0</v>
      </c>
      <c r="Q26" s="184">
        <v>0</v>
      </c>
      <c r="R26" s="155">
        <v>0</v>
      </c>
      <c r="S26" s="155">
        <v>0</v>
      </c>
      <c r="T26" s="155">
        <v>0</v>
      </c>
      <c r="U26" s="155">
        <v>0</v>
      </c>
      <c r="V26" s="155">
        <v>0</v>
      </c>
      <c r="W26" s="155">
        <v>0</v>
      </c>
      <c r="X26" s="155">
        <v>1</v>
      </c>
      <c r="Y26" s="155">
        <v>0</v>
      </c>
      <c r="Z26" s="155">
        <v>0</v>
      </c>
      <c r="AA26" s="156">
        <v>0</v>
      </c>
      <c r="AB26" s="154" t="s">
        <v>371</v>
      </c>
      <c r="AC26" s="155" t="s">
        <v>388</v>
      </c>
      <c r="AD26" s="155" t="s">
        <v>388</v>
      </c>
      <c r="AE26" s="155" t="s">
        <v>388</v>
      </c>
      <c r="AF26" s="155" t="s">
        <v>388</v>
      </c>
      <c r="AG26" s="155" t="s">
        <v>388</v>
      </c>
      <c r="AH26" s="155" t="s">
        <v>388</v>
      </c>
      <c r="AI26" s="155" t="s">
        <v>388</v>
      </c>
      <c r="AJ26" s="184" t="s">
        <v>393</v>
      </c>
      <c r="AK26" s="184" t="s">
        <v>388</v>
      </c>
      <c r="AL26" s="184" t="s">
        <v>388</v>
      </c>
      <c r="AM26" s="185" t="s">
        <v>388</v>
      </c>
    </row>
    <row r="27" spans="1:53" ht="36" customHeight="1" thickBot="1" x14ac:dyDescent="0.25">
      <c r="A27" s="215">
        <v>3</v>
      </c>
      <c r="B27" s="216"/>
      <c r="C27" s="217"/>
      <c r="D27" s="217"/>
      <c r="E27" s="217" t="s">
        <v>34</v>
      </c>
      <c r="F27" s="198" t="s">
        <v>407</v>
      </c>
      <c r="G27" s="198" t="s">
        <v>397</v>
      </c>
      <c r="H27" s="198" t="s">
        <v>398</v>
      </c>
      <c r="I27" s="198" t="s">
        <v>383</v>
      </c>
      <c r="J27" s="198">
        <v>0</v>
      </c>
      <c r="K27" s="200" t="s">
        <v>399</v>
      </c>
      <c r="L27" s="200" t="s">
        <v>400</v>
      </c>
      <c r="M27" s="198" t="s">
        <v>401</v>
      </c>
      <c r="N27" s="198" t="s">
        <v>402</v>
      </c>
      <c r="O27" s="201" t="s">
        <v>370</v>
      </c>
      <c r="P27" s="218">
        <v>0</v>
      </c>
      <c r="Q27" s="219">
        <v>0</v>
      </c>
      <c r="R27" s="166">
        <v>0</v>
      </c>
      <c r="S27" s="166">
        <v>0</v>
      </c>
      <c r="T27" s="166">
        <v>0</v>
      </c>
      <c r="U27" s="166">
        <v>0</v>
      </c>
      <c r="V27" s="166">
        <v>0</v>
      </c>
      <c r="W27" s="166">
        <v>0</v>
      </c>
      <c r="X27" s="166">
        <v>0</v>
      </c>
      <c r="Y27" s="166">
        <v>0</v>
      </c>
      <c r="Z27" s="166" t="s">
        <v>372</v>
      </c>
      <c r="AA27" s="167" t="s">
        <v>372</v>
      </c>
      <c r="AB27" s="207" t="s">
        <v>371</v>
      </c>
      <c r="AC27" s="166" t="s">
        <v>388</v>
      </c>
      <c r="AD27" s="166" t="s">
        <v>388</v>
      </c>
      <c r="AE27" s="166" t="s">
        <v>388</v>
      </c>
      <c r="AF27" s="166" t="s">
        <v>388</v>
      </c>
      <c r="AG27" s="166" t="s">
        <v>388</v>
      </c>
      <c r="AH27" s="166" t="s">
        <v>388</v>
      </c>
      <c r="AI27" s="166" t="s">
        <v>388</v>
      </c>
      <c r="AJ27" s="219" t="s">
        <v>388</v>
      </c>
      <c r="AK27" s="219" t="s">
        <v>388</v>
      </c>
      <c r="AL27" s="219" t="s">
        <v>371</v>
      </c>
      <c r="AM27" s="220" t="s">
        <v>371</v>
      </c>
    </row>
    <row r="28" spans="1:53" s="23" customFormat="1" ht="12.75" customHeight="1" x14ac:dyDescent="0.2">
      <c r="A28" s="374" t="s">
        <v>49</v>
      </c>
      <c r="B28" s="374"/>
      <c r="C28" s="374"/>
      <c r="D28" s="374"/>
      <c r="E28" s="374"/>
      <c r="F28" s="374"/>
      <c r="G28" s="374"/>
      <c r="H28" s="374"/>
      <c r="I28" s="374"/>
      <c r="J28" s="374"/>
      <c r="K28" s="374"/>
      <c r="L28" s="374"/>
      <c r="M28" s="374"/>
      <c r="N28" s="374"/>
      <c r="O28" s="374"/>
      <c r="P28" s="374"/>
      <c r="Q28" s="374"/>
      <c r="R28" s="374"/>
      <c r="S28" s="374"/>
      <c r="T28" s="374"/>
      <c r="U28" s="374"/>
      <c r="V28" s="374"/>
      <c r="W28" s="374"/>
      <c r="X28" s="374"/>
      <c r="Y28" s="374"/>
      <c r="Z28" s="374"/>
      <c r="AA28" s="374"/>
      <c r="AB28" s="374"/>
      <c r="AC28" s="374"/>
      <c r="AD28" s="374"/>
      <c r="AE28" s="374"/>
      <c r="AF28" s="374"/>
      <c r="AG28" s="374"/>
      <c r="AH28" s="374"/>
      <c r="AI28" s="374"/>
      <c r="AJ28" s="374"/>
      <c r="AK28" s="374"/>
      <c r="AL28" s="374"/>
      <c r="AM28" s="374"/>
      <c r="AN28" s="1"/>
      <c r="AO28" s="1"/>
      <c r="AP28" s="1"/>
      <c r="AQ28" s="1"/>
      <c r="AR28" s="1"/>
      <c r="AS28" s="1"/>
      <c r="AT28" s="1"/>
      <c r="AU28" s="1"/>
      <c r="AV28" s="1"/>
      <c r="AW28" s="1"/>
      <c r="AX28" s="1"/>
      <c r="AY28" s="1"/>
      <c r="AZ28" s="1"/>
      <c r="BA28" s="1"/>
    </row>
    <row r="30" spans="1:53" ht="15" x14ac:dyDescent="0.2">
      <c r="A30" s="363" t="s">
        <v>408</v>
      </c>
      <c r="B30" s="363"/>
      <c r="C30" s="363"/>
      <c r="D30" s="363"/>
      <c r="E30" s="363"/>
      <c r="F30" s="363"/>
      <c r="G30" s="363"/>
      <c r="H30" s="363"/>
      <c r="I30" s="363"/>
      <c r="J30" s="363"/>
      <c r="K30" s="363"/>
      <c r="L30" s="363"/>
      <c r="M30" s="363"/>
      <c r="N30" s="363"/>
      <c r="O30" s="363"/>
      <c r="P30" s="363"/>
      <c r="Q30" s="363"/>
      <c r="R30" s="363"/>
      <c r="S30" s="363"/>
      <c r="T30" s="363"/>
      <c r="U30" s="363"/>
      <c r="V30" s="363"/>
      <c r="W30" s="363"/>
      <c r="X30" s="363"/>
    </row>
    <row r="31" spans="1:53" ht="15" x14ac:dyDescent="0.2">
      <c r="A31" s="363" t="s">
        <v>409</v>
      </c>
      <c r="B31" s="363"/>
      <c r="C31" s="363"/>
      <c r="D31" s="363"/>
      <c r="E31" s="363"/>
      <c r="F31" s="363"/>
      <c r="G31" s="363"/>
      <c r="H31" s="363"/>
      <c r="I31" s="363"/>
      <c r="J31" s="363"/>
      <c r="K31" s="363"/>
      <c r="L31" s="363"/>
      <c r="M31" s="363"/>
      <c r="N31" s="363"/>
      <c r="O31" s="363"/>
      <c r="P31" s="363"/>
      <c r="Q31" s="363"/>
      <c r="R31" s="363"/>
      <c r="S31" s="363"/>
      <c r="T31" s="363"/>
      <c r="U31" s="363"/>
      <c r="V31" s="363"/>
      <c r="W31" s="363"/>
      <c r="X31" s="363"/>
    </row>
    <row r="32" spans="1:53" ht="15" x14ac:dyDescent="0.2">
      <c r="A32" s="363" t="s">
        <v>410</v>
      </c>
      <c r="B32" s="363"/>
      <c r="C32" s="363"/>
      <c r="D32" s="363"/>
      <c r="E32" s="363"/>
      <c r="F32" s="363"/>
      <c r="G32" s="363"/>
      <c r="H32" s="363"/>
      <c r="I32" s="363"/>
      <c r="J32" s="363"/>
      <c r="K32" s="363"/>
      <c r="L32" s="363"/>
      <c r="M32" s="363"/>
      <c r="N32" s="363"/>
      <c r="O32" s="363"/>
      <c r="P32" s="363"/>
      <c r="Q32" s="363"/>
      <c r="R32" s="363"/>
      <c r="S32" s="363"/>
      <c r="T32" s="363"/>
      <c r="U32" s="363"/>
      <c r="V32" s="363"/>
      <c r="W32" s="363"/>
      <c r="X32" s="363"/>
    </row>
    <row r="33" spans="1:24" ht="15" x14ac:dyDescent="0.2">
      <c r="A33" s="363" t="s">
        <v>411</v>
      </c>
      <c r="B33" s="363"/>
      <c r="C33" s="363"/>
      <c r="D33" s="363"/>
      <c r="E33" s="363"/>
      <c r="F33" s="363"/>
      <c r="G33" s="363"/>
      <c r="H33" s="363"/>
      <c r="I33" s="363"/>
      <c r="J33" s="363"/>
      <c r="K33" s="363"/>
      <c r="L33" s="363"/>
      <c r="M33" s="363"/>
      <c r="N33" s="363"/>
      <c r="O33" s="363"/>
      <c r="P33" s="363"/>
      <c r="Q33" s="363"/>
      <c r="R33" s="363"/>
      <c r="S33" s="363"/>
      <c r="T33" s="363"/>
      <c r="U33" s="363"/>
      <c r="V33" s="363"/>
      <c r="W33" s="363"/>
      <c r="X33" s="363"/>
    </row>
    <row r="34" spans="1:24" ht="15" x14ac:dyDescent="0.2">
      <c r="A34" s="363" t="s">
        <v>412</v>
      </c>
      <c r="B34" s="363"/>
      <c r="C34" s="363"/>
      <c r="D34" s="363"/>
      <c r="E34" s="363"/>
      <c r="F34" s="363"/>
      <c r="G34" s="363"/>
      <c r="H34" s="363"/>
      <c r="I34" s="363"/>
      <c r="J34" s="363"/>
      <c r="K34" s="363"/>
      <c r="L34" s="363"/>
      <c r="M34" s="363"/>
      <c r="N34" s="363"/>
      <c r="O34" s="363"/>
      <c r="P34" s="363"/>
      <c r="Q34" s="363"/>
      <c r="R34" s="363"/>
      <c r="S34" s="363"/>
      <c r="T34" s="363"/>
      <c r="U34" s="363"/>
      <c r="V34" s="363"/>
      <c r="W34" s="363"/>
      <c r="X34" s="363"/>
    </row>
    <row r="35" spans="1:24" ht="15" x14ac:dyDescent="0.2">
      <c r="A35" s="363" t="s">
        <v>413</v>
      </c>
      <c r="B35" s="363"/>
      <c r="C35" s="363"/>
      <c r="D35" s="363"/>
      <c r="E35" s="363"/>
      <c r="F35" s="363"/>
      <c r="G35" s="363"/>
      <c r="H35" s="363"/>
      <c r="I35" s="363"/>
      <c r="J35" s="363"/>
      <c r="K35" s="363"/>
      <c r="L35" s="363"/>
      <c r="M35" s="363"/>
      <c r="N35" s="363"/>
      <c r="O35" s="363"/>
      <c r="P35" s="363"/>
      <c r="Q35" s="363"/>
      <c r="R35" s="363"/>
      <c r="S35" s="363"/>
      <c r="T35" s="363"/>
      <c r="U35" s="363"/>
      <c r="V35" s="363"/>
      <c r="W35" s="363"/>
      <c r="X35" s="363"/>
    </row>
    <row r="36" spans="1:24" ht="15" x14ac:dyDescent="0.2">
      <c r="A36" s="363"/>
      <c r="B36" s="363"/>
      <c r="C36" s="363"/>
      <c r="D36" s="363"/>
      <c r="E36" s="363"/>
      <c r="F36" s="363"/>
      <c r="G36" s="363"/>
      <c r="H36" s="363"/>
      <c r="I36" s="363"/>
      <c r="J36" s="363"/>
      <c r="K36" s="363"/>
      <c r="L36" s="363"/>
      <c r="M36" s="363"/>
      <c r="N36" s="363"/>
      <c r="O36" s="363"/>
      <c r="P36" s="363"/>
      <c r="Q36" s="363"/>
      <c r="R36" s="363"/>
      <c r="S36" s="363"/>
      <c r="T36" s="363"/>
      <c r="U36" s="363"/>
      <c r="V36" s="363"/>
      <c r="W36" s="363"/>
      <c r="X36" s="363"/>
    </row>
    <row r="37" spans="1:24" ht="15" x14ac:dyDescent="0.2">
      <c r="A37" s="360" t="s">
        <v>414</v>
      </c>
      <c r="B37" s="360"/>
      <c r="C37" s="360"/>
      <c r="D37" s="360"/>
      <c r="E37" s="360"/>
      <c r="F37" s="360"/>
      <c r="G37" s="360"/>
      <c r="H37" s="360"/>
      <c r="I37" s="360"/>
      <c r="J37" s="360"/>
      <c r="K37" s="360"/>
      <c r="L37" s="360"/>
      <c r="M37" s="360"/>
      <c r="N37" s="360"/>
      <c r="O37" s="360"/>
      <c r="P37" s="360"/>
      <c r="Q37" s="360"/>
      <c r="R37" s="360"/>
      <c r="S37" s="360"/>
      <c r="T37" s="360"/>
      <c r="U37" s="360"/>
      <c r="V37" s="360"/>
      <c r="W37" s="360"/>
      <c r="X37" s="360"/>
    </row>
    <row r="38" spans="1:24" ht="15" x14ac:dyDescent="0.2">
      <c r="A38" s="361" t="s">
        <v>415</v>
      </c>
      <c r="B38" s="361"/>
      <c r="C38" s="361"/>
      <c r="D38" s="361"/>
      <c r="E38" s="361"/>
      <c r="F38" s="361"/>
      <c r="G38" s="361"/>
      <c r="H38" s="361"/>
      <c r="I38" s="361"/>
      <c r="J38" s="361"/>
      <c r="K38" s="361"/>
      <c r="L38" s="361"/>
      <c r="M38" s="361"/>
      <c r="N38" s="361"/>
      <c r="O38" s="361"/>
      <c r="P38" s="361"/>
      <c r="Q38" s="361"/>
      <c r="R38" s="361"/>
      <c r="S38" s="361"/>
      <c r="T38" s="361"/>
      <c r="U38" s="361"/>
      <c r="V38" s="361"/>
      <c r="W38" s="361"/>
      <c r="X38" s="361"/>
    </row>
    <row r="39" spans="1:24" ht="15" x14ac:dyDescent="0.2">
      <c r="A39" s="362" t="s">
        <v>408</v>
      </c>
      <c r="B39" s="355"/>
      <c r="C39" s="355"/>
      <c r="D39" s="355"/>
      <c r="E39" s="355"/>
      <c r="F39" s="355"/>
      <c r="G39" s="355"/>
      <c r="H39" s="355"/>
      <c r="I39" s="355"/>
      <c r="J39" s="355"/>
      <c r="K39" s="355"/>
      <c r="L39" s="355"/>
      <c r="M39" s="355"/>
      <c r="N39" s="355"/>
      <c r="O39" s="355"/>
      <c r="P39" s="355"/>
      <c r="Q39" s="355"/>
      <c r="R39" s="355"/>
      <c r="S39" s="355"/>
      <c r="T39" s="355"/>
      <c r="U39" s="355"/>
      <c r="V39" s="355"/>
      <c r="W39" s="355"/>
      <c r="X39" s="355"/>
    </row>
    <row r="40" spans="1:24" ht="15" x14ac:dyDescent="0.2">
      <c r="A40" s="354" t="s">
        <v>416</v>
      </c>
      <c r="B40" s="355"/>
      <c r="C40" s="355"/>
      <c r="D40" s="355"/>
      <c r="E40" s="355"/>
      <c r="F40" s="355"/>
      <c r="G40" s="355"/>
      <c r="H40" s="355"/>
      <c r="I40" s="355"/>
      <c r="J40" s="355"/>
      <c r="K40" s="355"/>
      <c r="L40" s="355"/>
      <c r="M40" s="355"/>
      <c r="N40" s="355"/>
      <c r="O40" s="355"/>
      <c r="P40" s="355"/>
      <c r="Q40" s="355"/>
      <c r="R40" s="355"/>
      <c r="S40" s="355"/>
      <c r="T40" s="355"/>
      <c r="U40" s="355"/>
      <c r="V40" s="355"/>
      <c r="W40" s="355"/>
      <c r="X40" s="355"/>
    </row>
    <row r="41" spans="1:24" ht="15" x14ac:dyDescent="0.2">
      <c r="A41" s="354" t="s">
        <v>417</v>
      </c>
      <c r="B41" s="355"/>
      <c r="C41" s="355"/>
      <c r="D41" s="355"/>
      <c r="E41" s="355"/>
      <c r="F41" s="355"/>
      <c r="G41" s="355"/>
      <c r="H41" s="355"/>
      <c r="I41" s="355"/>
      <c r="J41" s="355"/>
      <c r="K41" s="355"/>
      <c r="L41" s="355"/>
      <c r="M41" s="355"/>
      <c r="N41" s="355"/>
      <c r="O41" s="355"/>
      <c r="P41" s="355"/>
      <c r="Q41" s="355"/>
      <c r="R41" s="355"/>
      <c r="S41" s="355"/>
      <c r="T41" s="355"/>
      <c r="U41" s="355"/>
      <c r="V41" s="355"/>
      <c r="W41" s="355"/>
      <c r="X41" s="355"/>
    </row>
    <row r="42" spans="1:24" ht="15" x14ac:dyDescent="0.2">
      <c r="A42" s="354" t="s">
        <v>418</v>
      </c>
      <c r="B42" s="355"/>
      <c r="C42" s="355"/>
      <c r="D42" s="355"/>
      <c r="E42" s="355"/>
      <c r="F42" s="355"/>
      <c r="G42" s="355"/>
      <c r="H42" s="355"/>
      <c r="I42" s="355"/>
      <c r="J42" s="355"/>
      <c r="K42" s="355"/>
      <c r="L42" s="355"/>
      <c r="M42" s="355"/>
      <c r="N42" s="355"/>
      <c r="O42" s="355"/>
      <c r="P42" s="355"/>
      <c r="Q42" s="355"/>
      <c r="R42" s="355"/>
      <c r="S42" s="355"/>
      <c r="T42" s="355"/>
      <c r="U42" s="355"/>
      <c r="V42" s="355"/>
      <c r="W42" s="355"/>
      <c r="X42" s="355"/>
    </row>
    <row r="43" spans="1:24" ht="15" x14ac:dyDescent="0.2">
      <c r="A43" s="354" t="s">
        <v>419</v>
      </c>
      <c r="B43" s="355"/>
      <c r="C43" s="355"/>
      <c r="D43" s="355"/>
      <c r="E43" s="355"/>
      <c r="F43" s="355"/>
      <c r="G43" s="355"/>
      <c r="H43" s="355"/>
      <c r="I43" s="355"/>
      <c r="J43" s="355"/>
      <c r="K43" s="355"/>
      <c r="L43" s="355"/>
      <c r="M43" s="355"/>
      <c r="N43" s="355"/>
      <c r="O43" s="355"/>
      <c r="P43" s="355"/>
      <c r="Q43" s="355"/>
      <c r="R43" s="355"/>
      <c r="S43" s="355"/>
      <c r="T43" s="355"/>
      <c r="U43" s="355"/>
      <c r="V43" s="355"/>
      <c r="W43" s="355"/>
      <c r="X43" s="355"/>
    </row>
    <row r="44" spans="1:24" ht="15" x14ac:dyDescent="0.2">
      <c r="A44" s="354" t="s">
        <v>420</v>
      </c>
      <c r="B44" s="355"/>
      <c r="C44" s="355"/>
      <c r="D44" s="355"/>
      <c r="E44" s="355"/>
      <c r="F44" s="355"/>
      <c r="G44" s="355"/>
      <c r="H44" s="355"/>
      <c r="I44" s="355"/>
      <c r="J44" s="355"/>
      <c r="K44" s="355"/>
      <c r="L44" s="355"/>
      <c r="M44" s="355"/>
      <c r="N44" s="355"/>
      <c r="O44" s="355"/>
      <c r="P44" s="355"/>
      <c r="Q44" s="355"/>
      <c r="R44" s="355"/>
      <c r="S44" s="355"/>
      <c r="T44" s="355"/>
      <c r="U44" s="355"/>
      <c r="V44" s="355"/>
      <c r="W44" s="355"/>
      <c r="X44" s="355"/>
    </row>
    <row r="45" spans="1:24" ht="15" x14ac:dyDescent="0.2">
      <c r="A45" s="354" t="s">
        <v>421</v>
      </c>
      <c r="B45" s="355"/>
      <c r="C45" s="355"/>
      <c r="D45" s="355"/>
      <c r="E45" s="355"/>
      <c r="F45" s="355"/>
      <c r="G45" s="355"/>
      <c r="H45" s="355"/>
      <c r="I45" s="355"/>
      <c r="J45" s="355"/>
      <c r="K45" s="355"/>
      <c r="L45" s="355"/>
      <c r="M45" s="355"/>
      <c r="N45" s="355"/>
      <c r="O45" s="355"/>
      <c r="P45" s="355"/>
      <c r="Q45" s="355"/>
      <c r="R45" s="355"/>
      <c r="S45" s="355"/>
      <c r="T45" s="355"/>
      <c r="U45" s="355"/>
      <c r="V45" s="355"/>
      <c r="W45" s="355"/>
      <c r="X45" s="355"/>
    </row>
    <row r="46" spans="1:24" ht="15" x14ac:dyDescent="0.2">
      <c r="A46" s="354" t="s">
        <v>422</v>
      </c>
      <c r="B46" s="355"/>
      <c r="C46" s="355"/>
      <c r="D46" s="355"/>
      <c r="E46" s="355"/>
      <c r="F46" s="355"/>
      <c r="G46" s="355"/>
      <c r="H46" s="355"/>
      <c r="I46" s="355"/>
      <c r="J46" s="355"/>
      <c r="K46" s="355"/>
      <c r="L46" s="355"/>
      <c r="M46" s="355"/>
      <c r="N46" s="355"/>
      <c r="O46" s="355"/>
      <c r="P46" s="355"/>
      <c r="Q46" s="355"/>
      <c r="R46" s="355"/>
      <c r="S46" s="355"/>
      <c r="T46" s="355"/>
      <c r="U46" s="355"/>
      <c r="V46" s="355"/>
      <c r="W46" s="355"/>
      <c r="X46" s="355"/>
    </row>
    <row r="47" spans="1:24" ht="15" x14ac:dyDescent="0.2">
      <c r="A47" s="354" t="s">
        <v>423</v>
      </c>
      <c r="B47" s="355"/>
      <c r="C47" s="355"/>
      <c r="D47" s="355"/>
      <c r="E47" s="355"/>
      <c r="F47" s="355"/>
      <c r="G47" s="355"/>
      <c r="H47" s="355"/>
      <c r="I47" s="355"/>
      <c r="J47" s="355"/>
      <c r="K47" s="355"/>
      <c r="L47" s="355"/>
      <c r="M47" s="355"/>
      <c r="N47" s="355"/>
      <c r="O47" s="355"/>
      <c r="P47" s="355"/>
      <c r="Q47" s="355"/>
      <c r="R47" s="355"/>
      <c r="S47" s="355"/>
      <c r="T47" s="355"/>
      <c r="U47" s="355"/>
      <c r="V47" s="355"/>
      <c r="W47" s="355"/>
      <c r="X47" s="355"/>
    </row>
    <row r="48" spans="1:24" ht="15" x14ac:dyDescent="0.2">
      <c r="A48" s="354" t="s">
        <v>424</v>
      </c>
      <c r="B48" s="355"/>
      <c r="C48" s="355"/>
      <c r="D48" s="355"/>
      <c r="E48" s="355"/>
      <c r="F48" s="355"/>
      <c r="G48" s="355"/>
      <c r="H48" s="355"/>
      <c r="I48" s="355"/>
      <c r="J48" s="355"/>
      <c r="K48" s="355"/>
      <c r="L48" s="355"/>
      <c r="M48" s="355"/>
      <c r="N48" s="355"/>
      <c r="O48" s="355"/>
      <c r="P48" s="355"/>
      <c r="Q48" s="355"/>
      <c r="R48" s="355"/>
      <c r="S48" s="355"/>
      <c r="T48" s="355"/>
      <c r="U48" s="355"/>
      <c r="V48" s="355"/>
      <c r="W48" s="355"/>
      <c r="X48" s="355"/>
    </row>
    <row r="49" spans="1:24" ht="14.25" customHeight="1" x14ac:dyDescent="0.2">
      <c r="A49" s="354" t="s">
        <v>425</v>
      </c>
      <c r="B49" s="355"/>
      <c r="C49" s="355"/>
      <c r="D49" s="355"/>
      <c r="E49" s="355"/>
      <c r="F49" s="355"/>
      <c r="G49" s="355"/>
      <c r="H49" s="355"/>
      <c r="I49" s="355"/>
      <c r="J49" s="355"/>
      <c r="K49" s="355"/>
      <c r="L49" s="355"/>
      <c r="M49" s="355"/>
      <c r="N49" s="355"/>
      <c r="O49" s="355"/>
      <c r="P49" s="355"/>
      <c r="Q49" s="355"/>
      <c r="R49" s="355"/>
      <c r="S49" s="355"/>
      <c r="T49" s="355"/>
      <c r="U49" s="355"/>
      <c r="V49" s="355"/>
      <c r="W49" s="355"/>
      <c r="X49" s="355"/>
    </row>
    <row r="50" spans="1:24" ht="14.25" customHeight="1" x14ac:dyDescent="0.2">
      <c r="A50" s="354" t="s">
        <v>426</v>
      </c>
      <c r="B50" s="355"/>
      <c r="C50" s="355"/>
      <c r="D50" s="355"/>
      <c r="E50" s="355"/>
      <c r="F50" s="355"/>
      <c r="G50" s="355"/>
      <c r="H50" s="355"/>
      <c r="I50" s="355"/>
      <c r="J50" s="355"/>
      <c r="K50" s="355"/>
      <c r="L50" s="355"/>
      <c r="M50" s="355"/>
      <c r="N50" s="355"/>
      <c r="O50" s="355"/>
      <c r="P50" s="355"/>
      <c r="Q50" s="355"/>
      <c r="R50" s="355"/>
      <c r="S50" s="355"/>
      <c r="T50" s="355"/>
      <c r="U50" s="355"/>
      <c r="V50" s="355"/>
      <c r="W50" s="355"/>
      <c r="X50" s="355"/>
    </row>
    <row r="51" spans="1:24" ht="14.25" customHeight="1" x14ac:dyDescent="0.2">
      <c r="A51" s="354" t="s">
        <v>427</v>
      </c>
      <c r="B51" s="355"/>
      <c r="C51" s="355"/>
      <c r="D51" s="355"/>
      <c r="E51" s="355"/>
      <c r="F51" s="355"/>
      <c r="G51" s="355"/>
      <c r="H51" s="355"/>
      <c r="I51" s="355"/>
      <c r="J51" s="355"/>
      <c r="K51" s="355"/>
      <c r="L51" s="355"/>
      <c r="M51" s="355"/>
      <c r="N51" s="355"/>
      <c r="O51" s="355"/>
      <c r="P51" s="355"/>
      <c r="Q51" s="355"/>
      <c r="R51" s="355"/>
      <c r="S51" s="355"/>
      <c r="T51" s="355"/>
      <c r="U51" s="355"/>
      <c r="V51" s="355"/>
      <c r="W51" s="355"/>
      <c r="X51" s="355"/>
    </row>
    <row r="52" spans="1:24" ht="14.25" customHeight="1" x14ac:dyDescent="0.2">
      <c r="A52" s="355"/>
      <c r="B52" s="355"/>
      <c r="C52" s="355"/>
      <c r="D52" s="355"/>
      <c r="E52" s="355"/>
      <c r="F52" s="355"/>
      <c r="G52" s="355"/>
      <c r="H52" s="355"/>
      <c r="I52" s="355"/>
      <c r="J52" s="355"/>
      <c r="K52" s="355"/>
      <c r="L52" s="355"/>
      <c r="M52" s="355"/>
      <c r="N52" s="355"/>
      <c r="O52" s="355"/>
      <c r="P52" s="355"/>
      <c r="Q52" s="355"/>
      <c r="R52" s="355"/>
      <c r="S52" s="355"/>
      <c r="T52" s="355"/>
      <c r="U52" s="355"/>
      <c r="V52" s="355"/>
      <c r="W52" s="355"/>
      <c r="X52" s="355"/>
    </row>
    <row r="53" spans="1:24" ht="14.25" customHeight="1" x14ac:dyDescent="0.2">
      <c r="A53" s="356" t="s">
        <v>409</v>
      </c>
      <c r="B53" s="356"/>
      <c r="C53" s="356"/>
      <c r="D53" s="356"/>
      <c r="E53" s="356"/>
      <c r="F53" s="356"/>
      <c r="G53" s="356"/>
      <c r="H53" s="356"/>
      <c r="I53" s="356"/>
      <c r="J53" s="356"/>
      <c r="K53" s="356"/>
      <c r="L53" s="356"/>
      <c r="M53" s="356"/>
      <c r="N53" s="356"/>
      <c r="O53" s="356"/>
      <c r="P53" s="356"/>
      <c r="Q53" s="356"/>
      <c r="R53" s="356"/>
      <c r="S53" s="356"/>
      <c r="T53" s="356"/>
      <c r="U53" s="356"/>
      <c r="V53" s="356"/>
      <c r="W53" s="356"/>
      <c r="X53" s="356"/>
    </row>
    <row r="54" spans="1:24" ht="14.25" customHeight="1" x14ac:dyDescent="0.2">
      <c r="A54" s="354" t="s">
        <v>428</v>
      </c>
      <c r="B54" s="355"/>
      <c r="C54" s="355"/>
      <c r="D54" s="355"/>
      <c r="E54" s="355"/>
      <c r="F54" s="355"/>
      <c r="G54" s="355"/>
      <c r="H54" s="355"/>
      <c r="I54" s="355"/>
      <c r="J54" s="355"/>
      <c r="K54" s="355"/>
      <c r="L54" s="355"/>
      <c r="M54" s="355"/>
      <c r="N54" s="355"/>
      <c r="O54" s="355"/>
      <c r="P54" s="355"/>
      <c r="Q54" s="355"/>
      <c r="R54" s="355"/>
      <c r="S54" s="355"/>
      <c r="T54" s="355"/>
      <c r="U54" s="355"/>
      <c r="V54" s="355"/>
      <c r="W54" s="355"/>
      <c r="X54" s="355"/>
    </row>
    <row r="55" spans="1:24" ht="14.25" customHeight="1" x14ac:dyDescent="0.2">
      <c r="A55" s="354" t="s">
        <v>429</v>
      </c>
      <c r="B55" s="355"/>
      <c r="C55" s="355"/>
      <c r="D55" s="355"/>
      <c r="E55" s="355"/>
      <c r="F55" s="355"/>
      <c r="G55" s="355"/>
      <c r="H55" s="355"/>
      <c r="I55" s="355"/>
      <c r="J55" s="355"/>
      <c r="K55" s="355"/>
      <c r="L55" s="355"/>
      <c r="M55" s="355"/>
      <c r="N55" s="355"/>
      <c r="O55" s="355"/>
      <c r="P55" s="355"/>
      <c r="Q55" s="355"/>
      <c r="R55" s="355"/>
      <c r="S55" s="355"/>
      <c r="T55" s="355"/>
      <c r="U55" s="355"/>
      <c r="V55" s="355"/>
      <c r="W55" s="355"/>
      <c r="X55" s="355"/>
    </row>
    <row r="56" spans="1:24" ht="14.25" customHeight="1" x14ac:dyDescent="0.2">
      <c r="A56" s="354" t="s">
        <v>430</v>
      </c>
      <c r="B56" s="355"/>
      <c r="C56" s="355"/>
      <c r="D56" s="355"/>
      <c r="E56" s="355"/>
      <c r="F56" s="355"/>
      <c r="G56" s="355"/>
      <c r="H56" s="355"/>
      <c r="I56" s="355"/>
      <c r="J56" s="355"/>
      <c r="K56" s="355"/>
      <c r="L56" s="355"/>
      <c r="M56" s="355"/>
      <c r="N56" s="355"/>
      <c r="O56" s="355"/>
      <c r="P56" s="355"/>
      <c r="Q56" s="355"/>
      <c r="R56" s="355"/>
      <c r="S56" s="355"/>
      <c r="T56" s="355"/>
      <c r="U56" s="355"/>
      <c r="V56" s="355"/>
      <c r="W56" s="355"/>
      <c r="X56" s="355"/>
    </row>
    <row r="57" spans="1:24" ht="14.25" customHeight="1" x14ac:dyDescent="0.2">
      <c r="A57" s="354" t="s">
        <v>431</v>
      </c>
      <c r="B57" s="355"/>
      <c r="C57" s="355"/>
      <c r="D57" s="355"/>
      <c r="E57" s="355"/>
      <c r="F57" s="355"/>
      <c r="G57" s="355"/>
      <c r="H57" s="355"/>
      <c r="I57" s="355"/>
      <c r="J57" s="355"/>
      <c r="K57" s="355"/>
      <c r="L57" s="355"/>
      <c r="M57" s="355"/>
      <c r="N57" s="355"/>
      <c r="O57" s="355"/>
      <c r="P57" s="355"/>
      <c r="Q57" s="355"/>
      <c r="R57" s="355"/>
      <c r="S57" s="355"/>
      <c r="T57" s="355"/>
      <c r="U57" s="355"/>
      <c r="V57" s="355"/>
      <c r="W57" s="355"/>
      <c r="X57" s="355"/>
    </row>
    <row r="58" spans="1:24" ht="14.25" customHeight="1" x14ac:dyDescent="0.2">
      <c r="A58" s="354" t="s">
        <v>432</v>
      </c>
      <c r="B58" s="355"/>
      <c r="C58" s="355"/>
      <c r="D58" s="355"/>
      <c r="E58" s="355"/>
      <c r="F58" s="355"/>
      <c r="G58" s="355"/>
      <c r="H58" s="355"/>
      <c r="I58" s="355"/>
      <c r="J58" s="355"/>
      <c r="K58" s="355"/>
      <c r="L58" s="355"/>
      <c r="M58" s="355"/>
      <c r="N58" s="355"/>
      <c r="O58" s="355"/>
      <c r="P58" s="355"/>
      <c r="Q58" s="355"/>
      <c r="R58" s="355"/>
      <c r="S58" s="355"/>
      <c r="T58" s="355"/>
      <c r="U58" s="355"/>
      <c r="V58" s="355"/>
      <c r="W58" s="355"/>
      <c r="X58" s="355"/>
    </row>
    <row r="59" spans="1:24" ht="14.25" customHeight="1" x14ac:dyDescent="0.2">
      <c r="A59" s="354" t="s">
        <v>433</v>
      </c>
      <c r="B59" s="355"/>
      <c r="C59" s="355"/>
      <c r="D59" s="355"/>
      <c r="E59" s="355"/>
      <c r="F59" s="355"/>
      <c r="G59" s="355"/>
      <c r="H59" s="355"/>
      <c r="I59" s="355"/>
      <c r="J59" s="355"/>
      <c r="K59" s="355"/>
      <c r="L59" s="355"/>
      <c r="M59" s="355"/>
      <c r="N59" s="355"/>
      <c r="O59" s="355"/>
      <c r="P59" s="355"/>
      <c r="Q59" s="355"/>
      <c r="R59" s="355"/>
      <c r="S59" s="355"/>
      <c r="T59" s="355"/>
      <c r="U59" s="355"/>
      <c r="V59" s="355"/>
      <c r="W59" s="355"/>
      <c r="X59" s="355"/>
    </row>
    <row r="60" spans="1:24" ht="14.25" customHeight="1" x14ac:dyDescent="0.2">
      <c r="A60" s="354" t="s">
        <v>434</v>
      </c>
      <c r="B60" s="355"/>
      <c r="C60" s="355"/>
      <c r="D60" s="355"/>
      <c r="E60" s="355"/>
      <c r="F60" s="355"/>
      <c r="G60" s="355"/>
      <c r="H60" s="355"/>
      <c r="I60" s="355"/>
      <c r="J60" s="355"/>
      <c r="K60" s="355"/>
      <c r="L60" s="355"/>
      <c r="M60" s="355"/>
      <c r="N60" s="355"/>
      <c r="O60" s="355"/>
      <c r="P60" s="355"/>
      <c r="Q60" s="355"/>
      <c r="R60" s="355"/>
      <c r="S60" s="355"/>
      <c r="T60" s="355"/>
      <c r="U60" s="355"/>
      <c r="V60" s="355"/>
      <c r="W60" s="355"/>
      <c r="X60" s="355"/>
    </row>
    <row r="61" spans="1:24" ht="14.25" customHeight="1" x14ac:dyDescent="0.2">
      <c r="A61" s="354" t="s">
        <v>435</v>
      </c>
      <c r="B61" s="355"/>
      <c r="C61" s="355"/>
      <c r="D61" s="355"/>
      <c r="E61" s="355"/>
      <c r="F61" s="355"/>
      <c r="G61" s="355"/>
      <c r="H61" s="355"/>
      <c r="I61" s="355"/>
      <c r="J61" s="355"/>
      <c r="K61" s="355"/>
      <c r="L61" s="355"/>
      <c r="M61" s="355"/>
      <c r="N61" s="355"/>
      <c r="O61" s="355"/>
      <c r="P61" s="355"/>
      <c r="Q61" s="355"/>
      <c r="R61" s="355"/>
      <c r="S61" s="355"/>
      <c r="T61" s="355"/>
      <c r="U61" s="355"/>
      <c r="V61" s="355"/>
      <c r="W61" s="355"/>
      <c r="X61" s="355"/>
    </row>
    <row r="62" spans="1:24" ht="14.25" customHeight="1" x14ac:dyDescent="0.2">
      <c r="A62" s="354" t="s">
        <v>436</v>
      </c>
      <c r="B62" s="355"/>
      <c r="C62" s="355"/>
      <c r="D62" s="355"/>
      <c r="E62" s="355"/>
      <c r="F62" s="355"/>
      <c r="G62" s="355"/>
      <c r="H62" s="355"/>
      <c r="I62" s="355"/>
      <c r="J62" s="355"/>
      <c r="K62" s="355"/>
      <c r="L62" s="355"/>
      <c r="M62" s="355"/>
      <c r="N62" s="355"/>
      <c r="O62" s="355"/>
      <c r="P62" s="355"/>
      <c r="Q62" s="355"/>
      <c r="R62" s="355"/>
      <c r="S62" s="355"/>
      <c r="T62" s="355"/>
      <c r="U62" s="355"/>
      <c r="V62" s="355"/>
      <c r="W62" s="355"/>
      <c r="X62" s="355"/>
    </row>
    <row r="63" spans="1:24" ht="15" x14ac:dyDescent="0.2">
      <c r="A63" s="354" t="s">
        <v>437</v>
      </c>
      <c r="B63" s="355"/>
      <c r="C63" s="355"/>
      <c r="D63" s="355"/>
      <c r="E63" s="355"/>
      <c r="F63" s="355"/>
      <c r="G63" s="355"/>
      <c r="H63" s="355"/>
      <c r="I63" s="355"/>
      <c r="J63" s="355"/>
      <c r="K63" s="355"/>
      <c r="L63" s="355"/>
      <c r="M63" s="355"/>
      <c r="N63" s="355"/>
      <c r="O63" s="355"/>
      <c r="P63" s="355"/>
      <c r="Q63" s="355"/>
      <c r="R63" s="355"/>
      <c r="S63" s="355"/>
      <c r="T63" s="355"/>
      <c r="U63" s="355"/>
      <c r="V63" s="355"/>
      <c r="W63" s="355"/>
      <c r="X63" s="355"/>
    </row>
    <row r="64" spans="1:24" ht="15" customHeight="1" x14ac:dyDescent="0.2">
      <c r="A64" s="354" t="s">
        <v>438</v>
      </c>
      <c r="B64" s="355"/>
      <c r="C64" s="355"/>
      <c r="D64" s="355"/>
      <c r="E64" s="355"/>
      <c r="F64" s="355"/>
      <c r="G64" s="355"/>
      <c r="H64" s="355"/>
      <c r="I64" s="355"/>
      <c r="J64" s="355"/>
      <c r="K64" s="355"/>
      <c r="L64" s="355"/>
      <c r="M64" s="355"/>
      <c r="N64" s="355"/>
      <c r="O64" s="355"/>
      <c r="P64" s="355"/>
      <c r="Q64" s="355"/>
      <c r="R64" s="355"/>
      <c r="S64" s="355"/>
      <c r="T64" s="355"/>
      <c r="U64" s="355"/>
      <c r="V64" s="355"/>
      <c r="W64" s="355"/>
      <c r="X64" s="355"/>
    </row>
    <row r="65" spans="1:24" ht="15" customHeight="1" x14ac:dyDescent="0.2">
      <c r="A65" s="354" t="s">
        <v>439</v>
      </c>
      <c r="B65" s="355"/>
      <c r="C65" s="355"/>
      <c r="D65" s="355"/>
      <c r="E65" s="355"/>
      <c r="F65" s="355"/>
      <c r="G65" s="355"/>
      <c r="H65" s="355"/>
      <c r="I65" s="355"/>
      <c r="J65" s="355"/>
      <c r="K65" s="355"/>
      <c r="L65" s="355"/>
      <c r="M65" s="355"/>
      <c r="N65" s="355"/>
      <c r="O65" s="355"/>
      <c r="P65" s="355"/>
      <c r="Q65" s="355"/>
      <c r="R65" s="355"/>
      <c r="S65" s="355"/>
      <c r="T65" s="355"/>
      <c r="U65" s="355"/>
      <c r="V65" s="355"/>
      <c r="W65" s="355"/>
      <c r="X65" s="355"/>
    </row>
    <row r="66" spans="1:24" ht="15" x14ac:dyDescent="0.2">
      <c r="A66" s="359"/>
      <c r="B66" s="359"/>
      <c r="C66" s="359"/>
      <c r="D66" s="359"/>
      <c r="E66" s="359"/>
      <c r="F66" s="359"/>
      <c r="G66" s="359"/>
      <c r="H66" s="359"/>
      <c r="I66" s="359"/>
      <c r="J66" s="359"/>
      <c r="K66" s="359"/>
      <c r="L66" s="359"/>
      <c r="M66" s="359"/>
      <c r="N66" s="359"/>
      <c r="O66" s="359"/>
      <c r="P66" s="359"/>
      <c r="Q66" s="359"/>
      <c r="R66" s="359"/>
      <c r="S66" s="359"/>
      <c r="T66" s="359"/>
      <c r="U66" s="359"/>
      <c r="V66" s="359"/>
      <c r="W66" s="359"/>
      <c r="X66" s="359"/>
    </row>
    <row r="67" spans="1:24" ht="15" x14ac:dyDescent="0.2">
      <c r="A67" s="356" t="s">
        <v>440</v>
      </c>
      <c r="B67" s="356"/>
      <c r="C67" s="356"/>
      <c r="D67" s="356"/>
      <c r="E67" s="356"/>
      <c r="F67" s="356"/>
      <c r="G67" s="356"/>
      <c r="H67" s="356"/>
      <c r="I67" s="356"/>
      <c r="J67" s="356"/>
      <c r="K67" s="356"/>
      <c r="L67" s="356"/>
      <c r="M67" s="356"/>
      <c r="N67" s="356"/>
      <c r="O67" s="356"/>
      <c r="P67" s="356"/>
      <c r="Q67" s="356"/>
      <c r="R67" s="356"/>
      <c r="S67" s="356"/>
      <c r="T67" s="356"/>
      <c r="U67" s="356"/>
      <c r="V67" s="356"/>
      <c r="W67" s="356"/>
      <c r="X67" s="356"/>
    </row>
    <row r="68" spans="1:24" ht="15" x14ac:dyDescent="0.2">
      <c r="A68" s="354" t="s">
        <v>441</v>
      </c>
      <c r="B68" s="355"/>
      <c r="C68" s="355"/>
      <c r="D68" s="355"/>
      <c r="E68" s="355"/>
      <c r="F68" s="355"/>
      <c r="G68" s="355"/>
      <c r="H68" s="355"/>
      <c r="I68" s="355"/>
      <c r="J68" s="355"/>
      <c r="K68" s="355"/>
      <c r="L68" s="355"/>
      <c r="M68" s="355"/>
      <c r="N68" s="355"/>
      <c r="O68" s="355"/>
      <c r="P68" s="355"/>
      <c r="Q68" s="355"/>
      <c r="R68" s="355"/>
      <c r="S68" s="355"/>
      <c r="T68" s="355"/>
      <c r="U68" s="355"/>
      <c r="V68" s="355"/>
      <c r="W68" s="355"/>
      <c r="X68" s="355"/>
    </row>
    <row r="69" spans="1:24" ht="15" x14ac:dyDescent="0.2">
      <c r="A69" s="354" t="s">
        <v>442</v>
      </c>
      <c r="B69" s="355"/>
      <c r="C69" s="355"/>
      <c r="D69" s="355"/>
      <c r="E69" s="355"/>
      <c r="F69" s="355"/>
      <c r="G69" s="355"/>
      <c r="H69" s="355"/>
      <c r="I69" s="355"/>
      <c r="J69" s="355"/>
      <c r="K69" s="355"/>
      <c r="L69" s="355"/>
      <c r="M69" s="355"/>
      <c r="N69" s="355"/>
      <c r="O69" s="355"/>
      <c r="P69" s="355"/>
      <c r="Q69" s="355"/>
      <c r="R69" s="355"/>
      <c r="S69" s="355"/>
      <c r="T69" s="355"/>
      <c r="U69" s="355"/>
      <c r="V69" s="355"/>
      <c r="W69" s="355"/>
      <c r="X69" s="355"/>
    </row>
    <row r="70" spans="1:24" ht="15" x14ac:dyDescent="0.2">
      <c r="A70" s="354" t="s">
        <v>443</v>
      </c>
      <c r="B70" s="355"/>
      <c r="C70" s="355"/>
      <c r="D70" s="355"/>
      <c r="E70" s="355"/>
      <c r="F70" s="355"/>
      <c r="G70" s="355"/>
      <c r="H70" s="355"/>
      <c r="I70" s="355"/>
      <c r="J70" s="355"/>
      <c r="K70" s="355"/>
      <c r="L70" s="355"/>
      <c r="M70" s="355"/>
      <c r="N70" s="355"/>
      <c r="O70" s="355"/>
      <c r="P70" s="355"/>
      <c r="Q70" s="355"/>
      <c r="R70" s="355"/>
      <c r="S70" s="355"/>
      <c r="T70" s="355"/>
      <c r="U70" s="355"/>
      <c r="V70" s="355"/>
      <c r="W70" s="355"/>
      <c r="X70" s="355"/>
    </row>
    <row r="71" spans="1:24" ht="15" x14ac:dyDescent="0.2">
      <c r="A71" s="354" t="s">
        <v>444</v>
      </c>
      <c r="B71" s="355"/>
      <c r="C71" s="355"/>
      <c r="D71" s="355"/>
      <c r="E71" s="355"/>
      <c r="F71" s="355"/>
      <c r="G71" s="355"/>
      <c r="H71" s="355"/>
      <c r="I71" s="355"/>
      <c r="J71" s="355"/>
      <c r="K71" s="355"/>
      <c r="L71" s="355"/>
      <c r="M71" s="355"/>
      <c r="N71" s="355"/>
      <c r="O71" s="355"/>
      <c r="P71" s="355"/>
      <c r="Q71" s="355"/>
      <c r="R71" s="355"/>
      <c r="S71" s="355"/>
      <c r="T71" s="355"/>
      <c r="U71" s="355"/>
      <c r="V71" s="355"/>
      <c r="W71" s="355"/>
      <c r="X71" s="355"/>
    </row>
    <row r="72" spans="1:24" ht="15" x14ac:dyDescent="0.2">
      <c r="A72" s="354" t="s">
        <v>445</v>
      </c>
      <c r="B72" s="355"/>
      <c r="C72" s="355"/>
      <c r="D72" s="355"/>
      <c r="E72" s="355"/>
      <c r="F72" s="355"/>
      <c r="G72" s="355"/>
      <c r="H72" s="355"/>
      <c r="I72" s="355"/>
      <c r="J72" s="355"/>
      <c r="K72" s="355"/>
      <c r="L72" s="355"/>
      <c r="M72" s="355"/>
      <c r="N72" s="355"/>
      <c r="O72" s="355"/>
      <c r="P72" s="355"/>
      <c r="Q72" s="355"/>
      <c r="R72" s="355"/>
      <c r="S72" s="355"/>
      <c r="T72" s="355"/>
      <c r="U72" s="355"/>
      <c r="V72" s="355"/>
      <c r="W72" s="355"/>
      <c r="X72" s="355"/>
    </row>
    <row r="73" spans="1:24" ht="15" x14ac:dyDescent="0.2">
      <c r="A73" s="354" t="s">
        <v>446</v>
      </c>
      <c r="B73" s="355"/>
      <c r="C73" s="355"/>
      <c r="D73" s="355"/>
      <c r="E73" s="355"/>
      <c r="F73" s="355"/>
      <c r="G73" s="355"/>
      <c r="H73" s="355"/>
      <c r="I73" s="355"/>
      <c r="J73" s="355"/>
      <c r="K73" s="355"/>
      <c r="L73" s="355"/>
      <c r="M73" s="355"/>
      <c r="N73" s="355"/>
      <c r="O73" s="355"/>
      <c r="P73" s="355"/>
      <c r="Q73" s="355"/>
      <c r="R73" s="355"/>
      <c r="S73" s="355"/>
      <c r="T73" s="355"/>
      <c r="U73" s="355"/>
      <c r="V73" s="355"/>
      <c r="W73" s="355"/>
      <c r="X73" s="355"/>
    </row>
    <row r="74" spans="1:24" ht="15" x14ac:dyDescent="0.2">
      <c r="A74" s="354" t="s">
        <v>447</v>
      </c>
      <c r="B74" s="355"/>
      <c r="C74" s="355"/>
      <c r="D74" s="355"/>
      <c r="E74" s="355"/>
      <c r="F74" s="355"/>
      <c r="G74" s="355"/>
      <c r="H74" s="355"/>
      <c r="I74" s="355"/>
      <c r="J74" s="355"/>
      <c r="K74" s="355"/>
      <c r="L74" s="355"/>
      <c r="M74" s="355"/>
      <c r="N74" s="355"/>
      <c r="O74" s="355"/>
      <c r="P74" s="355"/>
      <c r="Q74" s="355"/>
      <c r="R74" s="355"/>
      <c r="S74" s="355"/>
      <c r="T74" s="355"/>
      <c r="U74" s="355"/>
      <c r="V74" s="355"/>
      <c r="W74" s="355"/>
      <c r="X74" s="355"/>
    </row>
    <row r="75" spans="1:24" ht="15" x14ac:dyDescent="0.2">
      <c r="A75" s="354" t="s">
        <v>448</v>
      </c>
      <c r="B75" s="355"/>
      <c r="C75" s="355"/>
      <c r="D75" s="355"/>
      <c r="E75" s="355"/>
      <c r="F75" s="355"/>
      <c r="G75" s="355"/>
      <c r="H75" s="355"/>
      <c r="I75" s="355"/>
      <c r="J75" s="355"/>
      <c r="K75" s="355"/>
      <c r="L75" s="355"/>
      <c r="M75" s="355"/>
      <c r="N75" s="355"/>
      <c r="O75" s="355"/>
      <c r="P75" s="355"/>
      <c r="Q75" s="355"/>
      <c r="R75" s="355"/>
      <c r="S75" s="355"/>
      <c r="T75" s="355"/>
      <c r="U75" s="355"/>
      <c r="V75" s="355"/>
      <c r="W75" s="355"/>
      <c r="X75" s="355"/>
    </row>
    <row r="76" spans="1:24" ht="15" customHeight="1" x14ac:dyDescent="0.2">
      <c r="A76" s="354" t="s">
        <v>449</v>
      </c>
      <c r="B76" s="355"/>
      <c r="C76" s="355"/>
      <c r="D76" s="355"/>
      <c r="E76" s="355"/>
      <c r="F76" s="355"/>
      <c r="G76" s="355"/>
      <c r="H76" s="355"/>
      <c r="I76" s="355"/>
      <c r="J76" s="355"/>
      <c r="K76" s="355"/>
      <c r="L76" s="355"/>
      <c r="M76" s="355"/>
      <c r="N76" s="355"/>
      <c r="O76" s="355"/>
      <c r="P76" s="355"/>
      <c r="Q76" s="355"/>
      <c r="R76" s="355"/>
      <c r="S76" s="355"/>
      <c r="T76" s="355"/>
      <c r="U76" s="355"/>
      <c r="V76" s="355"/>
      <c r="W76" s="355"/>
      <c r="X76" s="355"/>
    </row>
    <row r="77" spans="1:24" ht="15" customHeight="1" x14ac:dyDescent="0.2">
      <c r="A77" s="354" t="s">
        <v>450</v>
      </c>
      <c r="B77" s="355"/>
      <c r="C77" s="355"/>
      <c r="D77" s="355"/>
      <c r="E77" s="355"/>
      <c r="F77" s="355"/>
      <c r="G77" s="355"/>
      <c r="H77" s="355"/>
      <c r="I77" s="355"/>
      <c r="J77" s="355"/>
      <c r="K77" s="355"/>
      <c r="L77" s="355"/>
      <c r="M77" s="355"/>
      <c r="N77" s="355"/>
      <c r="O77" s="355"/>
      <c r="P77" s="355"/>
      <c r="Q77" s="355"/>
      <c r="R77" s="355"/>
      <c r="S77" s="355"/>
      <c r="T77" s="355"/>
      <c r="U77" s="355"/>
      <c r="V77" s="355"/>
      <c r="W77" s="355"/>
      <c r="X77" s="355"/>
    </row>
    <row r="78" spans="1:24" ht="15" customHeight="1" x14ac:dyDescent="0.2">
      <c r="A78" s="354" t="s">
        <v>438</v>
      </c>
      <c r="B78" s="355"/>
      <c r="C78" s="355"/>
      <c r="D78" s="355"/>
      <c r="E78" s="355"/>
      <c r="F78" s="355"/>
      <c r="G78" s="355"/>
      <c r="H78" s="355"/>
      <c r="I78" s="355"/>
      <c r="J78" s="355"/>
      <c r="K78" s="355"/>
      <c r="L78" s="355"/>
      <c r="M78" s="355"/>
      <c r="N78" s="355"/>
      <c r="O78" s="355"/>
      <c r="P78" s="355"/>
      <c r="Q78" s="355"/>
      <c r="R78" s="355"/>
      <c r="S78" s="355"/>
      <c r="T78" s="355"/>
      <c r="U78" s="355"/>
      <c r="V78" s="355"/>
      <c r="W78" s="355"/>
      <c r="X78" s="355"/>
    </row>
    <row r="79" spans="1:24" ht="15" customHeight="1" x14ac:dyDescent="0.2">
      <c r="A79" s="354" t="s">
        <v>451</v>
      </c>
      <c r="B79" s="355"/>
      <c r="C79" s="355"/>
      <c r="D79" s="355"/>
      <c r="E79" s="355"/>
      <c r="F79" s="355"/>
      <c r="G79" s="355"/>
      <c r="H79" s="355"/>
      <c r="I79" s="355"/>
      <c r="J79" s="355"/>
      <c r="K79" s="355"/>
      <c r="L79" s="355"/>
      <c r="M79" s="355"/>
      <c r="N79" s="355"/>
      <c r="O79" s="355"/>
      <c r="P79" s="355"/>
      <c r="Q79" s="355"/>
      <c r="R79" s="355"/>
      <c r="S79" s="355"/>
      <c r="T79" s="355"/>
      <c r="U79" s="355"/>
      <c r="V79" s="355"/>
      <c r="W79" s="355"/>
      <c r="X79" s="355"/>
    </row>
    <row r="80" spans="1:24" ht="15" x14ac:dyDescent="0.25">
      <c r="A80" s="221"/>
      <c r="B80" s="221"/>
      <c r="C80" s="221"/>
      <c r="D80" s="221"/>
      <c r="E80" s="221"/>
      <c r="F80" s="221"/>
      <c r="G80" s="221"/>
      <c r="H80" s="221"/>
      <c r="I80" s="221"/>
      <c r="J80" s="221"/>
      <c r="K80" s="221"/>
      <c r="L80" s="221"/>
      <c r="M80" s="221"/>
      <c r="N80" s="221"/>
      <c r="O80" s="221"/>
      <c r="P80" s="221"/>
      <c r="Q80" s="221"/>
      <c r="R80" s="221"/>
      <c r="S80" s="221"/>
      <c r="T80" s="221"/>
      <c r="U80" s="221"/>
      <c r="V80" s="221"/>
      <c r="W80" s="221"/>
      <c r="X80" s="221"/>
    </row>
    <row r="81" spans="1:24" ht="15" x14ac:dyDescent="0.2">
      <c r="A81" s="356" t="s">
        <v>411</v>
      </c>
      <c r="B81" s="356"/>
      <c r="C81" s="356"/>
      <c r="D81" s="356"/>
      <c r="E81" s="356"/>
      <c r="F81" s="356"/>
      <c r="G81" s="356"/>
      <c r="H81" s="356"/>
      <c r="I81" s="356"/>
      <c r="J81" s="356"/>
      <c r="K81" s="356"/>
      <c r="L81" s="356"/>
      <c r="M81" s="356"/>
      <c r="N81" s="356"/>
      <c r="O81" s="356"/>
      <c r="P81" s="356"/>
      <c r="Q81" s="356"/>
      <c r="R81" s="356"/>
      <c r="S81" s="356"/>
      <c r="T81" s="356"/>
      <c r="U81" s="356"/>
      <c r="V81" s="356"/>
      <c r="W81" s="356"/>
      <c r="X81" s="356"/>
    </row>
    <row r="82" spans="1:24" ht="30.75" customHeight="1" x14ac:dyDescent="0.2">
      <c r="A82" s="354" t="s">
        <v>452</v>
      </c>
      <c r="B82" s="355"/>
      <c r="C82" s="355"/>
      <c r="D82" s="355"/>
      <c r="E82" s="355"/>
      <c r="F82" s="355"/>
      <c r="G82" s="355"/>
      <c r="H82" s="355"/>
      <c r="I82" s="355"/>
      <c r="J82" s="355"/>
      <c r="K82" s="355"/>
      <c r="L82" s="355"/>
      <c r="M82" s="355"/>
      <c r="N82" s="355"/>
      <c r="O82" s="355"/>
      <c r="P82" s="355"/>
      <c r="Q82" s="355"/>
      <c r="R82" s="355"/>
      <c r="S82" s="355"/>
      <c r="T82" s="355"/>
      <c r="U82" s="355"/>
      <c r="V82" s="355"/>
      <c r="W82" s="355"/>
      <c r="X82" s="355"/>
    </row>
    <row r="83" spans="1:24" ht="27" customHeight="1" x14ac:dyDescent="0.2">
      <c r="A83" s="354" t="s">
        <v>453</v>
      </c>
      <c r="B83" s="355"/>
      <c r="C83" s="355"/>
      <c r="D83" s="355"/>
      <c r="E83" s="355"/>
      <c r="F83" s="355"/>
      <c r="G83" s="355"/>
      <c r="H83" s="355"/>
      <c r="I83" s="355"/>
      <c r="J83" s="355"/>
      <c r="K83" s="355"/>
      <c r="L83" s="355"/>
      <c r="M83" s="355"/>
      <c r="N83" s="355"/>
      <c r="O83" s="355"/>
      <c r="P83" s="355"/>
      <c r="Q83" s="355"/>
      <c r="R83" s="355"/>
      <c r="S83" s="355"/>
      <c r="T83" s="355"/>
      <c r="U83" s="355"/>
      <c r="V83" s="355"/>
      <c r="W83" s="355"/>
      <c r="X83" s="355"/>
    </row>
    <row r="84" spans="1:24" ht="15" x14ac:dyDescent="0.2">
      <c r="A84" s="354" t="s">
        <v>454</v>
      </c>
      <c r="B84" s="355"/>
      <c r="C84" s="355"/>
      <c r="D84" s="355"/>
      <c r="E84" s="355"/>
      <c r="F84" s="355"/>
      <c r="G84" s="355"/>
      <c r="H84" s="355"/>
      <c r="I84" s="355"/>
      <c r="J84" s="355"/>
      <c r="K84" s="355"/>
      <c r="L84" s="355"/>
      <c r="M84" s="355"/>
      <c r="N84" s="355"/>
      <c r="O84" s="355"/>
      <c r="P84" s="355"/>
      <c r="Q84" s="355"/>
      <c r="R84" s="355"/>
      <c r="S84" s="355"/>
      <c r="T84" s="355"/>
      <c r="U84" s="355"/>
      <c r="V84" s="355"/>
      <c r="W84" s="355"/>
      <c r="X84" s="355"/>
    </row>
    <row r="85" spans="1:24" ht="15" x14ac:dyDescent="0.2">
      <c r="A85" s="354" t="s">
        <v>455</v>
      </c>
      <c r="B85" s="355"/>
      <c r="C85" s="355"/>
      <c r="D85" s="355"/>
      <c r="E85" s="355"/>
      <c r="F85" s="355"/>
      <c r="G85" s="355"/>
      <c r="H85" s="355"/>
      <c r="I85" s="355"/>
      <c r="J85" s="355"/>
      <c r="K85" s="355"/>
      <c r="L85" s="355"/>
      <c r="M85" s="355"/>
      <c r="N85" s="355"/>
      <c r="O85" s="355"/>
      <c r="P85" s="355"/>
      <c r="Q85" s="355"/>
      <c r="R85" s="355"/>
      <c r="S85" s="355"/>
      <c r="T85" s="355"/>
      <c r="U85" s="355"/>
      <c r="V85" s="355"/>
      <c r="W85" s="355"/>
      <c r="X85" s="355"/>
    </row>
    <row r="86" spans="1:24" ht="15" x14ac:dyDescent="0.2">
      <c r="A86" s="354" t="s">
        <v>456</v>
      </c>
      <c r="B86" s="355"/>
      <c r="C86" s="355"/>
      <c r="D86" s="355"/>
      <c r="E86" s="355"/>
      <c r="F86" s="355"/>
      <c r="G86" s="355"/>
      <c r="H86" s="355"/>
      <c r="I86" s="355"/>
      <c r="J86" s="355"/>
      <c r="K86" s="355"/>
      <c r="L86" s="355"/>
      <c r="M86" s="355"/>
      <c r="N86" s="355"/>
      <c r="O86" s="355"/>
      <c r="P86" s="355"/>
      <c r="Q86" s="355"/>
      <c r="R86" s="355"/>
      <c r="S86" s="355"/>
      <c r="T86" s="355"/>
      <c r="U86" s="355"/>
      <c r="V86" s="355"/>
      <c r="W86" s="355"/>
      <c r="X86" s="355"/>
    </row>
    <row r="87" spans="1:24" ht="15" x14ac:dyDescent="0.2">
      <c r="A87" s="354" t="s">
        <v>457</v>
      </c>
      <c r="B87" s="355"/>
      <c r="C87" s="355"/>
      <c r="D87" s="355"/>
      <c r="E87" s="355"/>
      <c r="F87" s="355"/>
      <c r="G87" s="355"/>
      <c r="H87" s="355"/>
      <c r="I87" s="355"/>
      <c r="J87" s="355"/>
      <c r="K87" s="355"/>
      <c r="L87" s="355"/>
      <c r="M87" s="355"/>
      <c r="N87" s="355"/>
      <c r="O87" s="355"/>
      <c r="P87" s="355"/>
      <c r="Q87" s="355"/>
      <c r="R87" s="355"/>
      <c r="S87" s="355"/>
      <c r="T87" s="355"/>
      <c r="U87" s="355"/>
      <c r="V87" s="355"/>
      <c r="W87" s="355"/>
      <c r="X87" s="355"/>
    </row>
    <row r="88" spans="1:24" ht="15" x14ac:dyDescent="0.2">
      <c r="A88" s="354" t="s">
        <v>458</v>
      </c>
      <c r="B88" s="355"/>
      <c r="C88" s="355"/>
      <c r="D88" s="355"/>
      <c r="E88" s="355"/>
      <c r="F88" s="355"/>
      <c r="G88" s="355"/>
      <c r="H88" s="355"/>
      <c r="I88" s="355"/>
      <c r="J88" s="355"/>
      <c r="K88" s="355"/>
      <c r="L88" s="355"/>
      <c r="M88" s="355"/>
      <c r="N88" s="355"/>
      <c r="O88" s="355"/>
      <c r="P88" s="355"/>
      <c r="Q88" s="355"/>
      <c r="R88" s="355"/>
      <c r="S88" s="355"/>
      <c r="T88" s="355"/>
      <c r="U88" s="355"/>
      <c r="V88" s="355"/>
      <c r="W88" s="355"/>
      <c r="X88" s="355"/>
    </row>
    <row r="89" spans="1:24" ht="15" x14ac:dyDescent="0.2">
      <c r="A89" s="354" t="s">
        <v>448</v>
      </c>
      <c r="B89" s="355"/>
      <c r="C89" s="355"/>
      <c r="D89" s="355"/>
      <c r="E89" s="355"/>
      <c r="F89" s="355"/>
      <c r="G89" s="355"/>
      <c r="H89" s="355"/>
      <c r="I89" s="355"/>
      <c r="J89" s="355"/>
      <c r="K89" s="355"/>
      <c r="L89" s="355"/>
      <c r="M89" s="355"/>
      <c r="N89" s="355"/>
      <c r="O89" s="355"/>
      <c r="P89" s="355"/>
      <c r="Q89" s="355"/>
      <c r="R89" s="355"/>
      <c r="S89" s="355"/>
      <c r="T89" s="355"/>
      <c r="U89" s="355"/>
      <c r="V89" s="355"/>
      <c r="W89" s="355"/>
      <c r="X89" s="355"/>
    </row>
    <row r="90" spans="1:24" ht="15" x14ac:dyDescent="0.2">
      <c r="A90" s="354" t="s">
        <v>459</v>
      </c>
      <c r="B90" s="355"/>
      <c r="C90" s="355"/>
      <c r="D90" s="355"/>
      <c r="E90" s="355"/>
      <c r="F90" s="355"/>
      <c r="G90" s="355"/>
      <c r="H90" s="355"/>
      <c r="I90" s="355"/>
      <c r="J90" s="355"/>
      <c r="K90" s="355"/>
      <c r="L90" s="355"/>
      <c r="M90" s="355"/>
      <c r="N90" s="355"/>
      <c r="O90" s="355"/>
      <c r="P90" s="355"/>
      <c r="Q90" s="355"/>
      <c r="R90" s="355"/>
      <c r="S90" s="355"/>
      <c r="T90" s="355"/>
      <c r="U90" s="355"/>
      <c r="V90" s="355"/>
      <c r="W90" s="355"/>
      <c r="X90" s="355"/>
    </row>
    <row r="91" spans="1:24" ht="15" x14ac:dyDescent="0.2">
      <c r="A91" s="354" t="s">
        <v>460</v>
      </c>
      <c r="B91" s="355"/>
      <c r="C91" s="355"/>
      <c r="D91" s="355"/>
      <c r="E91" s="355"/>
      <c r="F91" s="355"/>
      <c r="G91" s="355"/>
      <c r="H91" s="355"/>
      <c r="I91" s="355"/>
      <c r="J91" s="355"/>
      <c r="K91" s="355"/>
      <c r="L91" s="355"/>
      <c r="M91" s="355"/>
      <c r="N91" s="355"/>
      <c r="O91" s="355"/>
      <c r="P91" s="355"/>
      <c r="Q91" s="355"/>
      <c r="R91" s="355"/>
      <c r="S91" s="355"/>
      <c r="T91" s="355"/>
      <c r="U91" s="355"/>
      <c r="V91" s="355"/>
      <c r="W91" s="355"/>
      <c r="X91" s="355"/>
    </row>
    <row r="92" spans="1:24" ht="15" x14ac:dyDescent="0.2">
      <c r="A92" s="354" t="s">
        <v>461</v>
      </c>
      <c r="B92" s="355"/>
      <c r="C92" s="355"/>
      <c r="D92" s="355"/>
      <c r="E92" s="355"/>
      <c r="F92" s="355"/>
      <c r="G92" s="355"/>
      <c r="H92" s="355"/>
      <c r="I92" s="355"/>
      <c r="J92" s="355"/>
      <c r="K92" s="355"/>
      <c r="L92" s="355"/>
      <c r="M92" s="355"/>
      <c r="N92" s="355"/>
      <c r="O92" s="355"/>
      <c r="P92" s="355"/>
      <c r="Q92" s="355"/>
      <c r="R92" s="355"/>
      <c r="S92" s="355"/>
      <c r="T92" s="355"/>
      <c r="U92" s="355"/>
      <c r="V92" s="355"/>
      <c r="W92" s="355"/>
      <c r="X92" s="355"/>
    </row>
    <row r="93" spans="1:24" ht="15" x14ac:dyDescent="0.2">
      <c r="A93" s="354" t="s">
        <v>462</v>
      </c>
      <c r="B93" s="355"/>
      <c r="C93" s="355"/>
      <c r="D93" s="355"/>
      <c r="E93" s="355"/>
      <c r="F93" s="355"/>
      <c r="G93" s="355"/>
      <c r="H93" s="355"/>
      <c r="I93" s="355"/>
      <c r="J93" s="355"/>
      <c r="K93" s="355"/>
      <c r="L93" s="355"/>
      <c r="M93" s="355"/>
      <c r="N93" s="355"/>
      <c r="O93" s="355"/>
      <c r="P93" s="355"/>
      <c r="Q93" s="355"/>
      <c r="R93" s="355"/>
      <c r="S93" s="355"/>
      <c r="T93" s="355"/>
      <c r="U93" s="355"/>
      <c r="V93" s="355"/>
      <c r="W93" s="355"/>
      <c r="X93" s="355"/>
    </row>
    <row r="95" spans="1:24" x14ac:dyDescent="0.2">
      <c r="A95" s="357" t="s">
        <v>463</v>
      </c>
      <c r="B95" s="358"/>
      <c r="C95" s="358"/>
      <c r="D95" s="358"/>
      <c r="E95" s="358"/>
      <c r="F95" s="358"/>
      <c r="G95" s="358"/>
      <c r="H95" s="358"/>
      <c r="I95" s="358"/>
      <c r="J95" s="358"/>
      <c r="K95" s="358"/>
      <c r="L95" s="358"/>
      <c r="M95" s="358"/>
      <c r="N95" s="358"/>
      <c r="O95" s="358"/>
      <c r="P95" s="358"/>
      <c r="Q95" s="358"/>
      <c r="R95" s="358"/>
      <c r="S95" s="358"/>
      <c r="T95" s="358"/>
      <c r="U95" s="358"/>
      <c r="V95" s="358"/>
      <c r="W95" s="358"/>
      <c r="X95" s="358"/>
    </row>
    <row r="96" spans="1:24" ht="15" x14ac:dyDescent="0.2">
      <c r="A96" s="354" t="s">
        <v>464</v>
      </c>
      <c r="B96" s="355"/>
      <c r="C96" s="355"/>
      <c r="D96" s="355"/>
      <c r="E96" s="355"/>
      <c r="F96" s="355"/>
      <c r="G96" s="355"/>
      <c r="H96" s="355"/>
      <c r="I96" s="355"/>
      <c r="J96" s="355"/>
      <c r="K96" s="355"/>
      <c r="L96" s="355"/>
      <c r="M96" s="355"/>
      <c r="N96" s="355"/>
      <c r="O96" s="355"/>
      <c r="P96" s="355"/>
      <c r="Q96" s="355"/>
      <c r="R96" s="355"/>
      <c r="S96" s="355"/>
      <c r="T96" s="355"/>
      <c r="U96" s="355"/>
      <c r="V96" s="355"/>
      <c r="W96" s="355"/>
      <c r="X96" s="355"/>
    </row>
    <row r="97" spans="1:24" ht="15" x14ac:dyDescent="0.2">
      <c r="A97" s="354" t="s">
        <v>465</v>
      </c>
      <c r="B97" s="355"/>
      <c r="C97" s="355"/>
      <c r="D97" s="355"/>
      <c r="E97" s="355"/>
      <c r="F97" s="355"/>
      <c r="G97" s="355"/>
      <c r="H97" s="355"/>
      <c r="I97" s="355"/>
      <c r="J97" s="355"/>
      <c r="K97" s="355"/>
      <c r="L97" s="355"/>
      <c r="M97" s="355"/>
      <c r="N97" s="355"/>
      <c r="O97" s="355"/>
      <c r="P97" s="355"/>
      <c r="Q97" s="355"/>
      <c r="R97" s="355"/>
      <c r="S97" s="355"/>
      <c r="T97" s="355"/>
      <c r="U97" s="355"/>
      <c r="V97" s="355"/>
      <c r="W97" s="355"/>
      <c r="X97" s="355"/>
    </row>
    <row r="98" spans="1:24" ht="15" x14ac:dyDescent="0.2">
      <c r="A98" s="354" t="s">
        <v>466</v>
      </c>
      <c r="B98" s="355"/>
      <c r="C98" s="355"/>
      <c r="D98" s="355"/>
      <c r="E98" s="355"/>
      <c r="F98" s="355"/>
      <c r="G98" s="355"/>
      <c r="H98" s="355"/>
      <c r="I98" s="355"/>
      <c r="J98" s="355"/>
      <c r="K98" s="355"/>
      <c r="L98" s="355"/>
      <c r="M98" s="355"/>
      <c r="N98" s="355"/>
      <c r="O98" s="355"/>
      <c r="P98" s="355"/>
      <c r="Q98" s="355"/>
      <c r="R98" s="355"/>
      <c r="S98" s="355"/>
      <c r="T98" s="355"/>
      <c r="U98" s="355"/>
      <c r="V98" s="355"/>
      <c r="W98" s="355"/>
      <c r="X98" s="355"/>
    </row>
    <row r="99" spans="1:24" ht="15" x14ac:dyDescent="0.2">
      <c r="A99" s="354" t="s">
        <v>467</v>
      </c>
      <c r="B99" s="355"/>
      <c r="C99" s="355"/>
      <c r="D99" s="355"/>
      <c r="E99" s="355"/>
      <c r="F99" s="355"/>
      <c r="G99" s="355"/>
      <c r="H99" s="355"/>
      <c r="I99" s="355"/>
      <c r="J99" s="355"/>
      <c r="K99" s="355"/>
      <c r="L99" s="355"/>
      <c r="M99" s="355"/>
      <c r="N99" s="355"/>
      <c r="O99" s="355"/>
      <c r="P99" s="355"/>
      <c r="Q99" s="355"/>
      <c r="R99" s="355"/>
      <c r="S99" s="355"/>
      <c r="T99" s="355"/>
      <c r="U99" s="355"/>
      <c r="V99" s="355"/>
      <c r="W99" s="355"/>
      <c r="X99" s="355"/>
    </row>
    <row r="100" spans="1:24" ht="15" x14ac:dyDescent="0.2">
      <c r="A100" s="354" t="s">
        <v>468</v>
      </c>
      <c r="B100" s="355"/>
      <c r="C100" s="355"/>
      <c r="D100" s="355"/>
      <c r="E100" s="355"/>
      <c r="F100" s="355"/>
      <c r="G100" s="355"/>
      <c r="H100" s="355"/>
      <c r="I100" s="355"/>
      <c r="J100" s="355"/>
      <c r="K100" s="355"/>
      <c r="L100" s="355"/>
      <c r="M100" s="355"/>
      <c r="N100" s="355"/>
      <c r="O100" s="355"/>
      <c r="P100" s="355"/>
      <c r="Q100" s="355"/>
      <c r="R100" s="355"/>
      <c r="S100" s="355"/>
      <c r="T100" s="355"/>
      <c r="U100" s="355"/>
      <c r="V100" s="355"/>
      <c r="W100" s="355"/>
      <c r="X100" s="355"/>
    </row>
    <row r="101" spans="1:24" ht="15" x14ac:dyDescent="0.2">
      <c r="A101" s="354" t="s">
        <v>469</v>
      </c>
      <c r="B101" s="355"/>
      <c r="C101" s="355"/>
      <c r="D101" s="355"/>
      <c r="E101" s="355"/>
      <c r="F101" s="355"/>
      <c r="G101" s="355"/>
      <c r="H101" s="355"/>
      <c r="I101" s="355"/>
      <c r="J101" s="355"/>
      <c r="K101" s="355"/>
      <c r="L101" s="355"/>
      <c r="M101" s="355"/>
      <c r="N101" s="355"/>
      <c r="O101" s="355"/>
      <c r="P101" s="355"/>
      <c r="Q101" s="355"/>
      <c r="R101" s="355"/>
      <c r="S101" s="355"/>
      <c r="T101" s="355"/>
      <c r="U101" s="355"/>
      <c r="V101" s="355"/>
      <c r="W101" s="355"/>
      <c r="X101" s="355"/>
    </row>
    <row r="102" spans="1:24" ht="15" x14ac:dyDescent="0.2">
      <c r="A102" s="354" t="s">
        <v>470</v>
      </c>
      <c r="B102" s="355"/>
      <c r="C102" s="355"/>
      <c r="D102" s="355"/>
      <c r="E102" s="355"/>
      <c r="F102" s="355"/>
      <c r="G102" s="355"/>
      <c r="H102" s="355"/>
      <c r="I102" s="355"/>
      <c r="J102" s="355"/>
      <c r="K102" s="355"/>
      <c r="L102" s="355"/>
      <c r="M102" s="355"/>
      <c r="N102" s="355"/>
      <c r="O102" s="355"/>
      <c r="P102" s="355"/>
      <c r="Q102" s="355"/>
      <c r="R102" s="355"/>
      <c r="S102" s="355"/>
      <c r="T102" s="355"/>
      <c r="U102" s="355"/>
      <c r="V102" s="355"/>
      <c r="W102" s="355"/>
      <c r="X102" s="355"/>
    </row>
    <row r="103" spans="1:24" ht="15" x14ac:dyDescent="0.2">
      <c r="A103" s="354" t="s">
        <v>471</v>
      </c>
      <c r="B103" s="355"/>
      <c r="C103" s="355"/>
      <c r="D103" s="355"/>
      <c r="E103" s="355"/>
      <c r="F103" s="355"/>
      <c r="G103" s="355"/>
      <c r="H103" s="355"/>
      <c r="I103" s="355"/>
      <c r="J103" s="355"/>
      <c r="K103" s="355"/>
      <c r="L103" s="355"/>
      <c r="M103" s="355"/>
      <c r="N103" s="355"/>
      <c r="O103" s="355"/>
      <c r="P103" s="355"/>
      <c r="Q103" s="355"/>
      <c r="R103" s="355"/>
      <c r="S103" s="355"/>
      <c r="T103" s="355"/>
      <c r="U103" s="355"/>
      <c r="V103" s="355"/>
      <c r="W103" s="355"/>
      <c r="X103" s="355"/>
    </row>
    <row r="104" spans="1:24" ht="15" x14ac:dyDescent="0.2">
      <c r="A104" s="354" t="s">
        <v>472</v>
      </c>
      <c r="B104" s="355"/>
      <c r="C104" s="355"/>
      <c r="D104" s="355"/>
      <c r="E104" s="355"/>
      <c r="F104" s="355"/>
      <c r="G104" s="355"/>
      <c r="H104" s="355"/>
      <c r="I104" s="355"/>
      <c r="J104" s="355"/>
      <c r="K104" s="355"/>
      <c r="L104" s="355"/>
      <c r="M104" s="355"/>
      <c r="N104" s="355"/>
      <c r="O104" s="355"/>
      <c r="P104" s="355"/>
      <c r="Q104" s="355"/>
      <c r="R104" s="355"/>
      <c r="S104" s="355"/>
      <c r="T104" s="355"/>
      <c r="U104" s="355"/>
      <c r="V104" s="355"/>
      <c r="W104" s="355"/>
      <c r="X104" s="355"/>
    </row>
    <row r="105" spans="1:24" ht="15" x14ac:dyDescent="0.2">
      <c r="A105" s="354" t="s">
        <v>473</v>
      </c>
      <c r="B105" s="355"/>
      <c r="C105" s="355"/>
      <c r="D105" s="355"/>
      <c r="E105" s="355"/>
      <c r="F105" s="355"/>
      <c r="G105" s="355"/>
      <c r="H105" s="355"/>
      <c r="I105" s="355"/>
      <c r="J105" s="355"/>
      <c r="K105" s="355"/>
      <c r="L105" s="355"/>
      <c r="M105" s="355"/>
      <c r="N105" s="355"/>
      <c r="O105" s="355"/>
      <c r="P105" s="355"/>
      <c r="Q105" s="355"/>
      <c r="R105" s="355"/>
      <c r="S105" s="355"/>
      <c r="T105" s="355"/>
      <c r="U105" s="355"/>
      <c r="V105" s="355"/>
      <c r="W105" s="355"/>
      <c r="X105" s="355"/>
    </row>
    <row r="106" spans="1:24" ht="15" x14ac:dyDescent="0.2">
      <c r="A106" s="354" t="s">
        <v>474</v>
      </c>
      <c r="B106" s="355"/>
      <c r="C106" s="355"/>
      <c r="D106" s="355"/>
      <c r="E106" s="355"/>
      <c r="F106" s="355"/>
      <c r="G106" s="355"/>
      <c r="H106" s="355"/>
      <c r="I106" s="355"/>
      <c r="J106" s="355"/>
      <c r="K106" s="355"/>
      <c r="L106" s="355"/>
      <c r="M106" s="355"/>
      <c r="N106" s="355"/>
      <c r="O106" s="355"/>
      <c r="P106" s="355"/>
      <c r="Q106" s="355"/>
      <c r="R106" s="355"/>
      <c r="S106" s="355"/>
      <c r="T106" s="355"/>
      <c r="U106" s="355"/>
      <c r="V106" s="355"/>
      <c r="W106" s="355"/>
      <c r="X106" s="355"/>
    </row>
    <row r="107" spans="1:24" ht="15" x14ac:dyDescent="0.2">
      <c r="A107" s="354" t="s">
        <v>475</v>
      </c>
      <c r="B107" s="355"/>
      <c r="C107" s="355"/>
      <c r="D107" s="355"/>
      <c r="E107" s="355"/>
      <c r="F107" s="355"/>
      <c r="G107" s="355"/>
      <c r="H107" s="355"/>
      <c r="I107" s="355"/>
      <c r="J107" s="355"/>
      <c r="K107" s="355"/>
      <c r="L107" s="355"/>
      <c r="M107" s="355"/>
      <c r="N107" s="355"/>
      <c r="O107" s="355"/>
      <c r="P107" s="355"/>
      <c r="Q107" s="355"/>
      <c r="R107" s="355"/>
      <c r="S107" s="355"/>
      <c r="T107" s="355"/>
      <c r="U107" s="355"/>
      <c r="V107" s="355"/>
      <c r="W107" s="355"/>
      <c r="X107" s="355"/>
    </row>
    <row r="109" spans="1:24" ht="15" x14ac:dyDescent="0.2">
      <c r="A109" s="356" t="s">
        <v>413</v>
      </c>
      <c r="B109" s="356"/>
      <c r="C109" s="356"/>
      <c r="D109" s="356"/>
      <c r="E109" s="356"/>
      <c r="F109" s="356"/>
      <c r="G109" s="356"/>
      <c r="H109" s="356"/>
      <c r="I109" s="356"/>
      <c r="J109" s="356"/>
      <c r="K109" s="356"/>
      <c r="L109" s="356"/>
      <c r="M109" s="356"/>
      <c r="N109" s="356"/>
      <c r="O109" s="356"/>
      <c r="P109" s="356"/>
      <c r="Q109" s="356"/>
      <c r="R109" s="356"/>
      <c r="S109" s="356"/>
      <c r="T109" s="356"/>
      <c r="U109" s="356"/>
      <c r="V109" s="356"/>
      <c r="W109" s="356"/>
      <c r="X109" s="356"/>
    </row>
    <row r="110" spans="1:24" ht="15" x14ac:dyDescent="0.2">
      <c r="A110" s="354" t="s">
        <v>476</v>
      </c>
      <c r="B110" s="355"/>
      <c r="C110" s="355"/>
      <c r="D110" s="355"/>
      <c r="E110" s="355"/>
      <c r="F110" s="355"/>
      <c r="G110" s="355"/>
      <c r="H110" s="355"/>
      <c r="I110" s="355"/>
      <c r="J110" s="355"/>
      <c r="K110" s="355"/>
      <c r="L110" s="355"/>
      <c r="M110" s="355"/>
      <c r="N110" s="355"/>
      <c r="O110" s="355"/>
      <c r="P110" s="355"/>
      <c r="Q110" s="355"/>
      <c r="R110" s="355"/>
      <c r="S110" s="355"/>
      <c r="T110" s="355"/>
      <c r="U110" s="355"/>
      <c r="V110" s="355"/>
      <c r="W110" s="355"/>
      <c r="X110" s="355"/>
    </row>
    <row r="111" spans="1:24" ht="15" x14ac:dyDescent="0.2">
      <c r="A111" s="354" t="s">
        <v>477</v>
      </c>
      <c r="B111" s="355"/>
      <c r="C111" s="355"/>
      <c r="D111" s="355"/>
      <c r="E111" s="355"/>
      <c r="F111" s="355"/>
      <c r="G111" s="355"/>
      <c r="H111" s="355"/>
      <c r="I111" s="355"/>
      <c r="J111" s="355"/>
      <c r="K111" s="355"/>
      <c r="L111" s="355"/>
      <c r="M111" s="355"/>
      <c r="N111" s="355"/>
      <c r="O111" s="355"/>
      <c r="P111" s="355"/>
      <c r="Q111" s="355"/>
      <c r="R111" s="355"/>
      <c r="S111" s="355"/>
      <c r="T111" s="355"/>
      <c r="U111" s="355"/>
      <c r="V111" s="355"/>
      <c r="W111" s="355"/>
      <c r="X111" s="355"/>
    </row>
    <row r="112" spans="1:24" ht="15" x14ac:dyDescent="0.2">
      <c r="A112" s="354" t="s">
        <v>478</v>
      </c>
      <c r="B112" s="355"/>
      <c r="C112" s="355"/>
      <c r="D112" s="355"/>
      <c r="E112" s="355"/>
      <c r="F112" s="355"/>
      <c r="G112" s="355"/>
      <c r="H112" s="355"/>
      <c r="I112" s="355"/>
      <c r="J112" s="355"/>
      <c r="K112" s="355"/>
      <c r="L112" s="355"/>
      <c r="M112" s="355"/>
      <c r="N112" s="355"/>
      <c r="O112" s="355"/>
      <c r="P112" s="355"/>
      <c r="Q112" s="355"/>
      <c r="R112" s="355"/>
      <c r="S112" s="355"/>
      <c r="T112" s="355"/>
      <c r="U112" s="355"/>
      <c r="V112" s="355"/>
      <c r="W112" s="355"/>
      <c r="X112" s="355"/>
    </row>
    <row r="113" spans="1:24" ht="15" x14ac:dyDescent="0.2">
      <c r="A113" s="354" t="s">
        <v>479</v>
      </c>
      <c r="B113" s="355"/>
      <c r="C113" s="355"/>
      <c r="D113" s="355"/>
      <c r="E113" s="355"/>
      <c r="F113" s="355"/>
      <c r="G113" s="355"/>
      <c r="H113" s="355"/>
      <c r="I113" s="355"/>
      <c r="J113" s="355"/>
      <c r="K113" s="355"/>
      <c r="L113" s="355"/>
      <c r="M113" s="355"/>
      <c r="N113" s="355"/>
      <c r="O113" s="355"/>
      <c r="P113" s="355"/>
      <c r="Q113" s="355"/>
      <c r="R113" s="355"/>
      <c r="S113" s="355"/>
      <c r="T113" s="355"/>
      <c r="U113" s="355"/>
      <c r="V113" s="355"/>
      <c r="W113" s="355"/>
      <c r="X113" s="355"/>
    </row>
    <row r="114" spans="1:24" ht="15" x14ac:dyDescent="0.2">
      <c r="A114" s="354" t="s">
        <v>480</v>
      </c>
      <c r="B114" s="355"/>
      <c r="C114" s="355"/>
      <c r="D114" s="355"/>
      <c r="E114" s="355"/>
      <c r="F114" s="355"/>
      <c r="G114" s="355"/>
      <c r="H114" s="355"/>
      <c r="I114" s="355"/>
      <c r="J114" s="355"/>
      <c r="K114" s="355"/>
      <c r="L114" s="355"/>
      <c r="M114" s="355"/>
      <c r="N114" s="355"/>
      <c r="O114" s="355"/>
      <c r="P114" s="355"/>
      <c r="Q114" s="355"/>
      <c r="R114" s="355"/>
      <c r="S114" s="355"/>
      <c r="T114" s="355"/>
      <c r="U114" s="355"/>
      <c r="V114" s="355"/>
      <c r="W114" s="355"/>
      <c r="X114" s="355"/>
    </row>
    <row r="115" spans="1:24" ht="15" x14ac:dyDescent="0.2">
      <c r="A115" s="354" t="s">
        <v>481</v>
      </c>
      <c r="B115" s="355"/>
      <c r="C115" s="355"/>
      <c r="D115" s="355"/>
      <c r="E115" s="355"/>
      <c r="F115" s="355"/>
      <c r="G115" s="355"/>
      <c r="H115" s="355"/>
      <c r="I115" s="355"/>
      <c r="J115" s="355"/>
      <c r="K115" s="355"/>
      <c r="L115" s="355"/>
      <c r="M115" s="355"/>
      <c r="N115" s="355"/>
      <c r="O115" s="355"/>
      <c r="P115" s="355"/>
      <c r="Q115" s="355"/>
      <c r="R115" s="355"/>
      <c r="S115" s="355"/>
      <c r="T115" s="355"/>
      <c r="U115" s="355"/>
      <c r="V115" s="355"/>
      <c r="W115" s="355"/>
      <c r="X115" s="355"/>
    </row>
    <row r="116" spans="1:24" ht="15" x14ac:dyDescent="0.2">
      <c r="A116" s="354" t="s">
        <v>482</v>
      </c>
      <c r="B116" s="355"/>
      <c r="C116" s="355"/>
      <c r="D116" s="355"/>
      <c r="E116" s="355"/>
      <c r="F116" s="355"/>
      <c r="G116" s="355"/>
      <c r="H116" s="355"/>
      <c r="I116" s="355"/>
      <c r="J116" s="355"/>
      <c r="K116" s="355"/>
      <c r="L116" s="355"/>
      <c r="M116" s="355"/>
      <c r="N116" s="355"/>
      <c r="O116" s="355"/>
      <c r="P116" s="355"/>
      <c r="Q116" s="355"/>
      <c r="R116" s="355"/>
      <c r="S116" s="355"/>
      <c r="T116" s="355"/>
      <c r="U116" s="355"/>
      <c r="V116" s="355"/>
      <c r="W116" s="355"/>
      <c r="X116" s="355"/>
    </row>
    <row r="117" spans="1:24" ht="15" x14ac:dyDescent="0.2">
      <c r="A117" s="354" t="s">
        <v>483</v>
      </c>
      <c r="B117" s="355"/>
      <c r="C117" s="355"/>
      <c r="D117" s="355"/>
      <c r="E117" s="355"/>
      <c r="F117" s="355"/>
      <c r="G117" s="355"/>
      <c r="H117" s="355"/>
      <c r="I117" s="355"/>
      <c r="J117" s="355"/>
      <c r="K117" s="355"/>
      <c r="L117" s="355"/>
      <c r="M117" s="355"/>
      <c r="N117" s="355"/>
      <c r="O117" s="355"/>
      <c r="P117" s="355"/>
      <c r="Q117" s="355"/>
      <c r="R117" s="355"/>
      <c r="S117" s="355"/>
      <c r="T117" s="355"/>
      <c r="U117" s="355"/>
      <c r="V117" s="355"/>
      <c r="W117" s="355"/>
      <c r="X117" s="355"/>
    </row>
    <row r="118" spans="1:24" ht="15" x14ac:dyDescent="0.2">
      <c r="A118" s="354" t="s">
        <v>484</v>
      </c>
      <c r="B118" s="355"/>
      <c r="C118" s="355"/>
      <c r="D118" s="355"/>
      <c r="E118" s="355"/>
      <c r="F118" s="355"/>
      <c r="G118" s="355"/>
      <c r="H118" s="355"/>
      <c r="I118" s="355"/>
      <c r="J118" s="355"/>
      <c r="K118" s="355"/>
      <c r="L118" s="355"/>
      <c r="M118" s="355"/>
      <c r="N118" s="355"/>
      <c r="O118" s="355"/>
      <c r="P118" s="355"/>
      <c r="Q118" s="355"/>
      <c r="R118" s="355"/>
      <c r="S118" s="355"/>
      <c r="T118" s="355"/>
      <c r="U118" s="355"/>
      <c r="V118" s="355"/>
      <c r="W118" s="355"/>
      <c r="X118" s="355"/>
    </row>
    <row r="119" spans="1:24" ht="15" x14ac:dyDescent="0.2">
      <c r="A119" s="354" t="s">
        <v>485</v>
      </c>
      <c r="B119" s="355"/>
      <c r="C119" s="355"/>
      <c r="D119" s="355"/>
      <c r="E119" s="355"/>
      <c r="F119" s="355"/>
      <c r="G119" s="355"/>
      <c r="H119" s="355"/>
      <c r="I119" s="355"/>
      <c r="J119" s="355"/>
      <c r="K119" s="355"/>
      <c r="L119" s="355"/>
      <c r="M119" s="355"/>
      <c r="N119" s="355"/>
      <c r="O119" s="355"/>
      <c r="P119" s="355"/>
      <c r="Q119" s="355"/>
      <c r="R119" s="355"/>
      <c r="S119" s="355"/>
      <c r="T119" s="355"/>
      <c r="U119" s="355"/>
      <c r="V119" s="355"/>
      <c r="W119" s="355"/>
      <c r="X119" s="355"/>
    </row>
    <row r="120" spans="1:24" ht="15" x14ac:dyDescent="0.2">
      <c r="A120" s="354" t="s">
        <v>486</v>
      </c>
      <c r="B120" s="355"/>
      <c r="C120" s="355"/>
      <c r="D120" s="355"/>
      <c r="E120" s="355"/>
      <c r="F120" s="355"/>
      <c r="G120" s="355"/>
      <c r="H120" s="355"/>
      <c r="I120" s="355"/>
      <c r="J120" s="355"/>
      <c r="K120" s="355"/>
      <c r="L120" s="355"/>
      <c r="M120" s="355"/>
      <c r="N120" s="355"/>
      <c r="O120" s="355"/>
      <c r="P120" s="355"/>
      <c r="Q120" s="355"/>
      <c r="R120" s="355"/>
      <c r="S120" s="355"/>
      <c r="T120" s="355"/>
      <c r="U120" s="355"/>
      <c r="V120" s="355"/>
      <c r="W120" s="355"/>
      <c r="X120" s="355"/>
    </row>
    <row r="121" spans="1:24" ht="15" x14ac:dyDescent="0.2">
      <c r="A121" s="354" t="s">
        <v>487</v>
      </c>
      <c r="B121" s="355"/>
      <c r="C121" s="355"/>
      <c r="D121" s="355"/>
      <c r="E121" s="355"/>
      <c r="F121" s="355"/>
      <c r="G121" s="355"/>
      <c r="H121" s="355"/>
      <c r="I121" s="355"/>
      <c r="J121" s="355"/>
      <c r="K121" s="355"/>
      <c r="L121" s="355"/>
      <c r="M121" s="355"/>
      <c r="N121" s="355"/>
      <c r="O121" s="355"/>
      <c r="P121" s="355"/>
      <c r="Q121" s="355"/>
      <c r="R121" s="355"/>
      <c r="S121" s="355"/>
      <c r="T121" s="355"/>
      <c r="U121" s="355"/>
      <c r="V121" s="355"/>
      <c r="W121" s="355"/>
      <c r="X121" s="355"/>
    </row>
  </sheetData>
  <mergeCells count="134">
    <mergeCell ref="A1:AM2"/>
    <mergeCell ref="A5:L5"/>
    <mergeCell ref="M5:AC5"/>
    <mergeCell ref="AD5:AM6"/>
    <mergeCell ref="A6:L6"/>
    <mergeCell ref="M6:AC6"/>
    <mergeCell ref="A7:O7"/>
    <mergeCell ref="P7:AA7"/>
    <mergeCell ref="AB7:AM7"/>
    <mergeCell ref="A8:A9"/>
    <mergeCell ref="B8:E8"/>
    <mergeCell ref="F8:F9"/>
    <mergeCell ref="G8:G9"/>
    <mergeCell ref="H8:H9"/>
    <mergeCell ref="I8:I9"/>
    <mergeCell ref="J8:J9"/>
    <mergeCell ref="AM8:AM9"/>
    <mergeCell ref="A28:AM28"/>
    <mergeCell ref="AC8:AC9"/>
    <mergeCell ref="R8:R9"/>
    <mergeCell ref="S8:S9"/>
    <mergeCell ref="T8:T9"/>
    <mergeCell ref="U8:U9"/>
    <mergeCell ref="V8:V9"/>
    <mergeCell ref="W8:W9"/>
    <mergeCell ref="K8:L8"/>
    <mergeCell ref="M8:M9"/>
    <mergeCell ref="N8:N9"/>
    <mergeCell ref="A31:X31"/>
    <mergeCell ref="A32:X32"/>
    <mergeCell ref="A33:X33"/>
    <mergeCell ref="A34:X34"/>
    <mergeCell ref="A35:X35"/>
    <mergeCell ref="A36:X36"/>
    <mergeCell ref="AJ8:AJ9"/>
    <mergeCell ref="AK8:AK9"/>
    <mergeCell ref="AL8:AL9"/>
    <mergeCell ref="O8:O9"/>
    <mergeCell ref="P8:P9"/>
    <mergeCell ref="Q8:Q9"/>
    <mergeCell ref="A30:X30"/>
    <mergeCell ref="AD8:AD9"/>
    <mergeCell ref="AE8:AE9"/>
    <mergeCell ref="AF8:AF9"/>
    <mergeCell ref="AG8:AG9"/>
    <mergeCell ref="AH8:AH9"/>
    <mergeCell ref="AI8:AI9"/>
    <mergeCell ref="X8:X9"/>
    <mergeCell ref="Y8:Y9"/>
    <mergeCell ref="Z8:Z9"/>
    <mergeCell ref="AA8:AA9"/>
    <mergeCell ref="AB8:AB9"/>
    <mergeCell ref="A43:X43"/>
    <mergeCell ref="A44:X44"/>
    <mergeCell ref="A45:X45"/>
    <mergeCell ref="A46:X46"/>
    <mergeCell ref="A47:X47"/>
    <mergeCell ref="A48:X48"/>
    <mergeCell ref="A37:X37"/>
    <mergeCell ref="A38:X38"/>
    <mergeCell ref="A39:X39"/>
    <mergeCell ref="A40:X40"/>
    <mergeCell ref="A41:X41"/>
    <mergeCell ref="A42:X42"/>
    <mergeCell ref="A55:X55"/>
    <mergeCell ref="A56:X56"/>
    <mergeCell ref="A57:X57"/>
    <mergeCell ref="A58:X58"/>
    <mergeCell ref="A59:X59"/>
    <mergeCell ref="A60:X60"/>
    <mergeCell ref="A49:X49"/>
    <mergeCell ref="A50:X50"/>
    <mergeCell ref="A51:X51"/>
    <mergeCell ref="A52:X52"/>
    <mergeCell ref="A53:X53"/>
    <mergeCell ref="A54:X54"/>
    <mergeCell ref="A67:X67"/>
    <mergeCell ref="A68:X68"/>
    <mergeCell ref="A69:X69"/>
    <mergeCell ref="A70:X70"/>
    <mergeCell ref="A71:X71"/>
    <mergeCell ref="A72:X72"/>
    <mergeCell ref="A61:X61"/>
    <mergeCell ref="A62:X62"/>
    <mergeCell ref="A63:X63"/>
    <mergeCell ref="A64:X64"/>
    <mergeCell ref="A65:X65"/>
    <mergeCell ref="A66:X66"/>
    <mergeCell ref="A79:X79"/>
    <mergeCell ref="A81:X81"/>
    <mergeCell ref="A82:X82"/>
    <mergeCell ref="A83:X83"/>
    <mergeCell ref="A84:X84"/>
    <mergeCell ref="A85:X85"/>
    <mergeCell ref="A73:X73"/>
    <mergeCell ref="A74:X74"/>
    <mergeCell ref="A75:X75"/>
    <mergeCell ref="A76:X76"/>
    <mergeCell ref="A77:X77"/>
    <mergeCell ref="A78:X78"/>
    <mergeCell ref="A92:X92"/>
    <mergeCell ref="A93:X93"/>
    <mergeCell ref="A95:X95"/>
    <mergeCell ref="A96:X96"/>
    <mergeCell ref="A97:X97"/>
    <mergeCell ref="A98:X98"/>
    <mergeCell ref="A86:X86"/>
    <mergeCell ref="A87:X87"/>
    <mergeCell ref="A88:X88"/>
    <mergeCell ref="A89:X89"/>
    <mergeCell ref="A90:X90"/>
    <mergeCell ref="A91:X91"/>
    <mergeCell ref="A105:X105"/>
    <mergeCell ref="A106:X106"/>
    <mergeCell ref="A107:X107"/>
    <mergeCell ref="A109:X109"/>
    <mergeCell ref="A110:X110"/>
    <mergeCell ref="A111:X111"/>
    <mergeCell ref="A99:X99"/>
    <mergeCell ref="A100:X100"/>
    <mergeCell ref="A101:X101"/>
    <mergeCell ref="A102:X102"/>
    <mergeCell ref="A103:X103"/>
    <mergeCell ref="A104:X104"/>
    <mergeCell ref="A118:X118"/>
    <mergeCell ref="A119:X119"/>
    <mergeCell ref="A120:X120"/>
    <mergeCell ref="A121:X121"/>
    <mergeCell ref="A112:X112"/>
    <mergeCell ref="A113:X113"/>
    <mergeCell ref="A114:X114"/>
    <mergeCell ref="A115:X115"/>
    <mergeCell ref="A116:X116"/>
    <mergeCell ref="A117:X117"/>
  </mergeCells>
  <pageMargins left="0.70866141732283472" right="0.70866141732283472" top="0.74803149606299213" bottom="0.74803149606299213" header="0.31496062992125984" footer="0.31496062992125984"/>
  <pageSetup paperSize="5" scale="90" orientation="landscape" horizontalDpi="300" verticalDpi="300" r:id="rId1"/>
  <headerFooter>
    <oddFooter>&amp;L&amp;"Arial,Normal"&amp;8FR.PS.010&amp;C&amp;"Arial,Normal"&amp;8                                                                                                            &amp;R&amp;"Arial,Normal"&amp;8Versión 04_29/08/2016</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9"/>
  <sheetViews>
    <sheetView zoomScale="80" zoomScaleNormal="80" workbookViewId="0">
      <selection activeCell="J6" sqref="J6"/>
    </sheetView>
  </sheetViews>
  <sheetFormatPr baseColWidth="10" defaultRowHeight="15" x14ac:dyDescent="0.25"/>
  <cols>
    <col min="1" max="1" width="4.42578125" customWidth="1"/>
    <col min="2" max="5" width="5.85546875" customWidth="1"/>
    <col min="10" max="13" width="8.85546875" customWidth="1"/>
    <col min="16" max="27" width="5.5703125" customWidth="1"/>
    <col min="29" max="40" width="9.5703125" customWidth="1"/>
  </cols>
  <sheetData>
    <row r="1" spans="1:40" x14ac:dyDescent="0.25">
      <c r="A1" s="398" t="s">
        <v>1</v>
      </c>
      <c r="B1" s="398"/>
      <c r="C1" s="398"/>
      <c r="D1" s="398"/>
      <c r="E1" s="398"/>
      <c r="F1" s="398"/>
      <c r="G1" s="398"/>
      <c r="H1" s="398"/>
      <c r="I1" s="398"/>
      <c r="J1" s="398"/>
      <c r="K1" s="398"/>
      <c r="L1" s="398"/>
      <c r="M1" s="398" t="s">
        <v>270</v>
      </c>
      <c r="N1" s="398"/>
      <c r="O1" s="398"/>
      <c r="P1" s="398"/>
      <c r="Q1" s="398"/>
      <c r="R1" s="398"/>
      <c r="S1" s="398"/>
      <c r="T1" s="398"/>
      <c r="U1" s="398"/>
      <c r="V1" s="398"/>
      <c r="W1" s="398"/>
      <c r="X1" s="398"/>
      <c r="Y1" s="398"/>
      <c r="Z1" s="398"/>
      <c r="AA1" s="398"/>
      <c r="AB1" s="398"/>
      <c r="AC1" s="398"/>
      <c r="AD1" s="398"/>
      <c r="AE1" s="399" t="s">
        <v>271</v>
      </c>
      <c r="AF1" s="400"/>
      <c r="AG1" s="400"/>
      <c r="AH1" s="400"/>
      <c r="AI1" s="400"/>
      <c r="AJ1" s="400"/>
      <c r="AK1" s="400"/>
      <c r="AL1" s="400"/>
      <c r="AM1" s="400"/>
      <c r="AN1" s="400"/>
    </row>
    <row r="2" spans="1:40" x14ac:dyDescent="0.25">
      <c r="A2" s="403" t="s">
        <v>272</v>
      </c>
      <c r="B2" s="404"/>
      <c r="C2" s="404"/>
      <c r="D2" s="404"/>
      <c r="E2" s="404"/>
      <c r="F2" s="404"/>
      <c r="G2" s="404"/>
      <c r="H2" s="404"/>
      <c r="I2" s="404"/>
      <c r="J2" s="404"/>
      <c r="K2" s="404"/>
      <c r="L2" s="405"/>
      <c r="M2" s="406" t="s">
        <v>273</v>
      </c>
      <c r="N2" s="406"/>
      <c r="O2" s="406"/>
      <c r="P2" s="406"/>
      <c r="Q2" s="406"/>
      <c r="R2" s="406"/>
      <c r="S2" s="406"/>
      <c r="T2" s="406"/>
      <c r="U2" s="406"/>
      <c r="V2" s="406"/>
      <c r="W2" s="406"/>
      <c r="X2" s="406"/>
      <c r="Y2" s="406"/>
      <c r="Z2" s="406"/>
      <c r="AA2" s="406"/>
      <c r="AB2" s="406"/>
      <c r="AC2" s="406"/>
      <c r="AD2" s="406"/>
      <c r="AE2" s="401"/>
      <c r="AF2" s="402"/>
      <c r="AG2" s="402"/>
      <c r="AH2" s="402"/>
      <c r="AI2" s="402"/>
      <c r="AJ2" s="402"/>
      <c r="AK2" s="402"/>
      <c r="AL2" s="402"/>
      <c r="AM2" s="402"/>
      <c r="AN2" s="402"/>
    </row>
    <row r="3" spans="1:40" x14ac:dyDescent="0.25">
      <c r="A3" s="392" t="s">
        <v>6</v>
      </c>
      <c r="B3" s="392"/>
      <c r="C3" s="392"/>
      <c r="D3" s="392"/>
      <c r="E3" s="392"/>
      <c r="F3" s="392"/>
      <c r="G3" s="392"/>
      <c r="H3" s="392"/>
      <c r="I3" s="392"/>
      <c r="J3" s="392"/>
      <c r="K3" s="392"/>
      <c r="L3" s="392"/>
      <c r="M3" s="392"/>
      <c r="N3" s="392"/>
      <c r="O3" s="392"/>
      <c r="P3" s="396" t="s">
        <v>7</v>
      </c>
      <c r="Q3" s="396"/>
      <c r="R3" s="396"/>
      <c r="S3" s="396"/>
      <c r="T3" s="396"/>
      <c r="U3" s="396"/>
      <c r="V3" s="396"/>
      <c r="W3" s="396"/>
      <c r="X3" s="396"/>
      <c r="Y3" s="396"/>
      <c r="Z3" s="396"/>
      <c r="AA3" s="396"/>
      <c r="AB3" s="397" t="s">
        <v>8</v>
      </c>
      <c r="AC3" s="397"/>
      <c r="AD3" s="397"/>
      <c r="AE3" s="397"/>
      <c r="AF3" s="397"/>
      <c r="AG3" s="397"/>
      <c r="AH3" s="397"/>
      <c r="AI3" s="397"/>
      <c r="AJ3" s="397"/>
      <c r="AK3" s="397"/>
      <c r="AL3" s="397"/>
      <c r="AM3" s="397"/>
      <c r="AN3" s="397"/>
    </row>
    <row r="4" spans="1:40" ht="23.25" customHeight="1" x14ac:dyDescent="0.25">
      <c r="A4" s="392" t="s">
        <v>9</v>
      </c>
      <c r="B4" s="393" t="s">
        <v>10</v>
      </c>
      <c r="C4" s="393"/>
      <c r="D4" s="393"/>
      <c r="E4" s="393"/>
      <c r="F4" s="394" t="s">
        <v>11</v>
      </c>
      <c r="G4" s="392" t="s">
        <v>12</v>
      </c>
      <c r="H4" s="392" t="s">
        <v>13</v>
      </c>
      <c r="I4" s="392" t="s">
        <v>14</v>
      </c>
      <c r="J4" s="392" t="s">
        <v>15</v>
      </c>
      <c r="K4" s="392" t="s">
        <v>16</v>
      </c>
      <c r="L4" s="392"/>
      <c r="M4" s="392" t="s">
        <v>17</v>
      </c>
      <c r="N4" s="392" t="s">
        <v>18</v>
      </c>
      <c r="O4" s="392" t="s">
        <v>19</v>
      </c>
      <c r="P4" s="391" t="s">
        <v>20</v>
      </c>
      <c r="Q4" s="391" t="s">
        <v>21</v>
      </c>
      <c r="R4" s="391" t="s">
        <v>22</v>
      </c>
      <c r="S4" s="391" t="s">
        <v>23</v>
      </c>
      <c r="T4" s="391" t="s">
        <v>24</v>
      </c>
      <c r="U4" s="391" t="s">
        <v>25</v>
      </c>
      <c r="V4" s="391" t="s">
        <v>26</v>
      </c>
      <c r="W4" s="391" t="s">
        <v>27</v>
      </c>
      <c r="X4" s="391" t="s">
        <v>28</v>
      </c>
      <c r="Y4" s="391" t="s">
        <v>29</v>
      </c>
      <c r="Z4" s="391" t="s">
        <v>30</v>
      </c>
      <c r="AA4" s="391" t="s">
        <v>31</v>
      </c>
      <c r="AB4" s="315" t="s">
        <v>151</v>
      </c>
      <c r="AC4" s="390" t="s">
        <v>20</v>
      </c>
      <c r="AD4" s="390" t="s">
        <v>21</v>
      </c>
      <c r="AE4" s="390" t="s">
        <v>22</v>
      </c>
      <c r="AF4" s="390" t="s">
        <v>23</v>
      </c>
      <c r="AG4" s="390" t="s">
        <v>24</v>
      </c>
      <c r="AH4" s="390" t="s">
        <v>25</v>
      </c>
      <c r="AI4" s="390" t="s">
        <v>26</v>
      </c>
      <c r="AJ4" s="390" t="s">
        <v>27</v>
      </c>
      <c r="AK4" s="390" t="s">
        <v>28</v>
      </c>
      <c r="AL4" s="390" t="s">
        <v>29</v>
      </c>
      <c r="AM4" s="390" t="s">
        <v>30</v>
      </c>
      <c r="AN4" s="390" t="s">
        <v>31</v>
      </c>
    </row>
    <row r="5" spans="1:40" x14ac:dyDescent="0.25">
      <c r="A5" s="392"/>
      <c r="B5" s="121">
        <v>1</v>
      </c>
      <c r="C5" s="121">
        <v>2</v>
      </c>
      <c r="D5" s="121">
        <v>3</v>
      </c>
      <c r="E5" s="121">
        <v>4</v>
      </c>
      <c r="F5" s="395"/>
      <c r="G5" s="392"/>
      <c r="H5" s="392"/>
      <c r="I5" s="392"/>
      <c r="J5" s="392"/>
      <c r="K5" s="121" t="s">
        <v>32</v>
      </c>
      <c r="L5" s="121" t="s">
        <v>33</v>
      </c>
      <c r="M5" s="392"/>
      <c r="N5" s="392"/>
      <c r="O5" s="392"/>
      <c r="P5" s="391"/>
      <c r="Q5" s="391"/>
      <c r="R5" s="391"/>
      <c r="S5" s="391"/>
      <c r="T5" s="391"/>
      <c r="U5" s="391"/>
      <c r="V5" s="391"/>
      <c r="W5" s="391"/>
      <c r="X5" s="391"/>
      <c r="Y5" s="391"/>
      <c r="Z5" s="391"/>
      <c r="AA5" s="391"/>
      <c r="AB5" s="316"/>
      <c r="AC5" s="390"/>
      <c r="AD5" s="390"/>
      <c r="AE5" s="390"/>
      <c r="AF5" s="390"/>
      <c r="AG5" s="390"/>
      <c r="AH5" s="390"/>
      <c r="AI5" s="390"/>
      <c r="AJ5" s="390"/>
      <c r="AK5" s="390"/>
      <c r="AL5" s="390"/>
      <c r="AM5" s="390"/>
      <c r="AN5" s="390"/>
    </row>
    <row r="6" spans="1:40" ht="153" x14ac:dyDescent="0.25">
      <c r="A6" s="122">
        <v>1</v>
      </c>
      <c r="B6" s="123" t="s">
        <v>34</v>
      </c>
      <c r="C6" s="124"/>
      <c r="D6" s="124"/>
      <c r="E6" s="123"/>
      <c r="F6" s="125" t="s">
        <v>274</v>
      </c>
      <c r="G6" s="123" t="s">
        <v>275</v>
      </c>
      <c r="H6" s="123" t="s">
        <v>276</v>
      </c>
      <c r="I6" s="123" t="s">
        <v>68</v>
      </c>
      <c r="J6" s="126">
        <v>1</v>
      </c>
      <c r="K6" s="123" t="s">
        <v>277</v>
      </c>
      <c r="L6" s="126" t="s">
        <v>278</v>
      </c>
      <c r="M6" s="123" t="s">
        <v>39</v>
      </c>
      <c r="N6" s="123" t="s">
        <v>279</v>
      </c>
      <c r="O6" s="123" t="s">
        <v>280</v>
      </c>
      <c r="P6" s="127">
        <v>1</v>
      </c>
      <c r="Q6" s="127">
        <v>1</v>
      </c>
      <c r="R6" s="127">
        <v>1</v>
      </c>
      <c r="S6" s="127">
        <v>1</v>
      </c>
      <c r="T6" s="127">
        <v>1</v>
      </c>
      <c r="U6" s="127">
        <v>1</v>
      </c>
      <c r="V6" s="127">
        <v>1</v>
      </c>
      <c r="W6" s="127">
        <v>1</v>
      </c>
      <c r="X6" s="127">
        <v>1</v>
      </c>
      <c r="Y6" s="127">
        <v>1</v>
      </c>
      <c r="Z6" s="127">
        <v>1</v>
      </c>
      <c r="AA6" s="127">
        <v>1</v>
      </c>
      <c r="AB6" s="127">
        <v>1</v>
      </c>
      <c r="AC6" s="123" t="s">
        <v>281</v>
      </c>
      <c r="AD6" s="123" t="s">
        <v>281</v>
      </c>
      <c r="AE6" s="128" t="s">
        <v>281</v>
      </c>
      <c r="AF6" s="128" t="s">
        <v>281</v>
      </c>
      <c r="AG6" s="128" t="s">
        <v>282</v>
      </c>
      <c r="AH6" s="128" t="s">
        <v>282</v>
      </c>
      <c r="AI6" s="128" t="s">
        <v>282</v>
      </c>
      <c r="AJ6" s="128" t="s">
        <v>282</v>
      </c>
      <c r="AK6" s="128" t="s">
        <v>282</v>
      </c>
      <c r="AL6" s="128" t="s">
        <v>282</v>
      </c>
      <c r="AM6" s="128" t="s">
        <v>282</v>
      </c>
      <c r="AN6" s="128" t="s">
        <v>282</v>
      </c>
    </row>
    <row r="7" spans="1:40" ht="178.5" x14ac:dyDescent="0.25">
      <c r="A7" s="122">
        <v>2</v>
      </c>
      <c r="B7" s="123" t="s">
        <v>34</v>
      </c>
      <c r="C7" s="124"/>
      <c r="D7" s="124"/>
      <c r="E7" s="123"/>
      <c r="F7" s="125" t="s">
        <v>283</v>
      </c>
      <c r="G7" s="123" t="s">
        <v>284</v>
      </c>
      <c r="H7" s="123" t="s">
        <v>285</v>
      </c>
      <c r="I7" s="123" t="s">
        <v>68</v>
      </c>
      <c r="J7" s="126">
        <v>1</v>
      </c>
      <c r="K7" s="123" t="s">
        <v>286</v>
      </c>
      <c r="L7" s="126" t="s">
        <v>278</v>
      </c>
      <c r="M7" s="123" t="s">
        <v>39</v>
      </c>
      <c r="N7" s="123" t="s">
        <v>287</v>
      </c>
      <c r="O7" s="123" t="s">
        <v>280</v>
      </c>
      <c r="P7" s="127">
        <v>1</v>
      </c>
      <c r="Q7" s="127">
        <v>1</v>
      </c>
      <c r="R7" s="127">
        <v>1</v>
      </c>
      <c r="S7" s="127">
        <v>1</v>
      </c>
      <c r="T7" s="127">
        <v>1</v>
      </c>
      <c r="U7" s="127">
        <v>1</v>
      </c>
      <c r="V7" s="127">
        <v>1</v>
      </c>
      <c r="W7" s="127">
        <v>1</v>
      </c>
      <c r="X7" s="127">
        <v>1</v>
      </c>
      <c r="Y7" s="127">
        <v>1</v>
      </c>
      <c r="Z7" s="127">
        <v>1</v>
      </c>
      <c r="AA7" s="127">
        <v>1</v>
      </c>
      <c r="AB7" s="127">
        <v>1</v>
      </c>
      <c r="AC7" s="123" t="s">
        <v>281</v>
      </c>
      <c r="AD7" s="123" t="s">
        <v>281</v>
      </c>
      <c r="AE7" s="128" t="s">
        <v>281</v>
      </c>
      <c r="AF7" s="128" t="s">
        <v>281</v>
      </c>
      <c r="AG7" s="128" t="s">
        <v>282</v>
      </c>
      <c r="AH7" s="128" t="s">
        <v>282</v>
      </c>
      <c r="AI7" s="128" t="s">
        <v>282</v>
      </c>
      <c r="AJ7" s="128" t="s">
        <v>282</v>
      </c>
      <c r="AK7" s="128" t="s">
        <v>282</v>
      </c>
      <c r="AL7" s="128" t="s">
        <v>282</v>
      </c>
      <c r="AM7" s="128" t="s">
        <v>282</v>
      </c>
      <c r="AN7" s="128" t="s">
        <v>282</v>
      </c>
    </row>
    <row r="8" spans="1:40" ht="114.75" x14ac:dyDescent="0.25">
      <c r="A8" s="122">
        <v>3</v>
      </c>
      <c r="B8" s="123"/>
      <c r="C8" s="124"/>
      <c r="D8" s="124"/>
      <c r="E8" s="123" t="s">
        <v>34</v>
      </c>
      <c r="F8" s="125" t="s">
        <v>288</v>
      </c>
      <c r="G8" s="123" t="s">
        <v>289</v>
      </c>
      <c r="H8" s="123" t="s">
        <v>290</v>
      </c>
      <c r="I8" s="123" t="s">
        <v>68</v>
      </c>
      <c r="J8" s="126">
        <v>1</v>
      </c>
      <c r="K8" s="123" t="s">
        <v>291</v>
      </c>
      <c r="L8" s="126" t="s">
        <v>42</v>
      </c>
      <c r="M8" s="123" t="s">
        <v>39</v>
      </c>
      <c r="N8" s="123" t="s">
        <v>292</v>
      </c>
      <c r="O8" s="123" t="s">
        <v>280</v>
      </c>
      <c r="P8" s="127">
        <v>0.871</v>
      </c>
      <c r="Q8" s="127">
        <v>0.83</v>
      </c>
      <c r="R8" s="127">
        <v>0.85</v>
      </c>
      <c r="S8" s="127">
        <v>0.86</v>
      </c>
      <c r="T8" s="127">
        <v>0.82</v>
      </c>
      <c r="U8" s="127">
        <v>0.86</v>
      </c>
      <c r="V8" s="127">
        <v>0.82</v>
      </c>
      <c r="W8" s="127">
        <v>0.82</v>
      </c>
      <c r="X8" s="129">
        <v>0.84</v>
      </c>
      <c r="Y8" s="127">
        <v>0.85</v>
      </c>
      <c r="Z8" s="127">
        <v>0.85</v>
      </c>
      <c r="AA8" s="130">
        <v>0.82</v>
      </c>
      <c r="AB8" s="131">
        <v>0.84</v>
      </c>
      <c r="AC8" s="123" t="s">
        <v>281</v>
      </c>
      <c r="AD8" s="123" t="s">
        <v>281</v>
      </c>
      <c r="AE8" s="128" t="s">
        <v>281</v>
      </c>
      <c r="AF8" s="128" t="s">
        <v>281</v>
      </c>
      <c r="AG8" s="128" t="s">
        <v>282</v>
      </c>
      <c r="AH8" s="128" t="s">
        <v>282</v>
      </c>
      <c r="AI8" s="128" t="s">
        <v>282</v>
      </c>
      <c r="AJ8" s="128" t="s">
        <v>282</v>
      </c>
      <c r="AK8" s="128" t="s">
        <v>282</v>
      </c>
      <c r="AL8" s="128" t="s">
        <v>282</v>
      </c>
      <c r="AM8" s="128" t="s">
        <v>282</v>
      </c>
      <c r="AN8" s="128" t="s">
        <v>282</v>
      </c>
    </row>
    <row r="9" spans="1:40" ht="114.75" x14ac:dyDescent="0.25">
      <c r="A9" s="122">
        <v>4</v>
      </c>
      <c r="B9" s="123"/>
      <c r="C9" s="124"/>
      <c r="D9" s="124"/>
      <c r="E9" s="123" t="s">
        <v>34</v>
      </c>
      <c r="F9" s="125" t="s">
        <v>293</v>
      </c>
      <c r="G9" s="123" t="s">
        <v>294</v>
      </c>
      <c r="H9" s="123" t="s">
        <v>295</v>
      </c>
      <c r="I9" s="123" t="s">
        <v>68</v>
      </c>
      <c r="J9" s="126">
        <v>1</v>
      </c>
      <c r="K9" s="123" t="s">
        <v>296</v>
      </c>
      <c r="L9" s="126" t="s">
        <v>297</v>
      </c>
      <c r="M9" s="123" t="s">
        <v>39</v>
      </c>
      <c r="N9" s="123" t="s">
        <v>298</v>
      </c>
      <c r="O9" s="123" t="s">
        <v>280</v>
      </c>
      <c r="P9" s="127">
        <v>0.9</v>
      </c>
      <c r="Q9" s="127">
        <v>0.9</v>
      </c>
      <c r="R9" s="127">
        <v>0.9</v>
      </c>
      <c r="S9" s="127">
        <v>0.9</v>
      </c>
      <c r="T9" s="127">
        <v>0.9</v>
      </c>
      <c r="U9" s="127">
        <v>0.9</v>
      </c>
      <c r="V9" s="127">
        <v>0.9</v>
      </c>
      <c r="W9" s="127">
        <v>0.9</v>
      </c>
      <c r="X9" s="129">
        <v>0.9</v>
      </c>
      <c r="Y9" s="129">
        <v>0.9</v>
      </c>
      <c r="Z9" s="129">
        <v>0.9</v>
      </c>
      <c r="AA9" s="129">
        <v>0.9</v>
      </c>
      <c r="AB9" s="129">
        <v>0.9</v>
      </c>
      <c r="AC9" s="123" t="s">
        <v>299</v>
      </c>
      <c r="AD9" s="123" t="s">
        <v>299</v>
      </c>
      <c r="AE9" s="123" t="s">
        <v>299</v>
      </c>
      <c r="AF9" s="123" t="s">
        <v>299</v>
      </c>
      <c r="AG9" s="128" t="s">
        <v>299</v>
      </c>
      <c r="AH9" s="128" t="s">
        <v>299</v>
      </c>
      <c r="AI9" s="128" t="s">
        <v>299</v>
      </c>
      <c r="AJ9" s="128" t="s">
        <v>299</v>
      </c>
      <c r="AK9" s="128" t="s">
        <v>299</v>
      </c>
      <c r="AL9" s="128" t="s">
        <v>299</v>
      </c>
      <c r="AM9" s="128" t="s">
        <v>299</v>
      </c>
      <c r="AN9" s="128" t="s">
        <v>299</v>
      </c>
    </row>
    <row r="10" spans="1:40" ht="114.75" x14ac:dyDescent="0.25">
      <c r="A10" s="122">
        <v>5</v>
      </c>
      <c r="B10" s="123"/>
      <c r="C10" s="124"/>
      <c r="D10" s="124"/>
      <c r="E10" s="123" t="s">
        <v>34</v>
      </c>
      <c r="F10" s="125" t="s">
        <v>300</v>
      </c>
      <c r="G10" s="123" t="s">
        <v>301</v>
      </c>
      <c r="H10" s="123" t="s">
        <v>302</v>
      </c>
      <c r="I10" s="123" t="s">
        <v>68</v>
      </c>
      <c r="J10" s="126">
        <v>0</v>
      </c>
      <c r="K10" s="132" t="s">
        <v>303</v>
      </c>
      <c r="L10" s="126">
        <v>0</v>
      </c>
      <c r="M10" s="123" t="s">
        <v>304</v>
      </c>
      <c r="N10" s="123" t="s">
        <v>305</v>
      </c>
      <c r="O10" s="123" t="s">
        <v>280</v>
      </c>
      <c r="P10" s="128">
        <v>0</v>
      </c>
      <c r="Q10" s="128">
        <v>0</v>
      </c>
      <c r="R10" s="128">
        <v>0</v>
      </c>
      <c r="S10" s="128">
        <v>0</v>
      </c>
      <c r="T10" s="128">
        <v>0</v>
      </c>
      <c r="U10" s="128">
        <v>0</v>
      </c>
      <c r="V10" s="128">
        <v>0</v>
      </c>
      <c r="W10" s="128">
        <v>0</v>
      </c>
      <c r="X10" s="128">
        <v>0</v>
      </c>
      <c r="Y10" s="128">
        <v>0</v>
      </c>
      <c r="Z10" s="128">
        <v>0</v>
      </c>
      <c r="AA10" s="128">
        <v>0</v>
      </c>
      <c r="AB10" s="123">
        <v>0</v>
      </c>
      <c r="AC10" s="123" t="s">
        <v>281</v>
      </c>
      <c r="AD10" s="123" t="s">
        <v>281</v>
      </c>
      <c r="AE10" s="128" t="s">
        <v>281</v>
      </c>
      <c r="AF10" s="128" t="s">
        <v>281</v>
      </c>
      <c r="AG10" s="128" t="s">
        <v>282</v>
      </c>
      <c r="AH10" s="128" t="s">
        <v>282</v>
      </c>
      <c r="AI10" s="128" t="s">
        <v>282</v>
      </c>
      <c r="AJ10" s="128" t="s">
        <v>282</v>
      </c>
      <c r="AK10" s="128" t="s">
        <v>282</v>
      </c>
      <c r="AL10" s="128" t="s">
        <v>282</v>
      </c>
      <c r="AM10" s="128" t="s">
        <v>282</v>
      </c>
      <c r="AN10" s="123"/>
    </row>
    <row r="11" spans="1:40" x14ac:dyDescent="0.25">
      <c r="A11" s="380" t="s">
        <v>49</v>
      </c>
      <c r="B11" s="380"/>
      <c r="C11" s="380"/>
      <c r="D11" s="380"/>
      <c r="E11" s="380"/>
      <c r="F11" s="380"/>
      <c r="G11" s="380"/>
      <c r="H11" s="380"/>
      <c r="I11" s="380"/>
      <c r="J11" s="380"/>
      <c r="K11" s="380"/>
      <c r="L11" s="380"/>
      <c r="M11" s="380"/>
      <c r="N11" s="380"/>
      <c r="O11" s="380"/>
      <c r="P11" s="380"/>
      <c r="Q11" s="380"/>
      <c r="R11" s="380"/>
      <c r="S11" s="380"/>
      <c r="T11" s="380"/>
      <c r="U11" s="380"/>
      <c r="V11" s="380"/>
      <c r="W11" s="380"/>
      <c r="X11" s="380"/>
      <c r="Y11" s="380"/>
      <c r="Z11" s="380"/>
      <c r="AA11" s="380"/>
      <c r="AB11" s="380"/>
      <c r="AC11" s="380"/>
      <c r="AD11" s="380"/>
      <c r="AE11" s="380"/>
      <c r="AF11" s="380"/>
      <c r="AG11" s="380"/>
      <c r="AH11" s="380"/>
      <c r="AI11" s="380"/>
      <c r="AJ11" s="380"/>
      <c r="AK11" s="380"/>
      <c r="AL11" s="380"/>
      <c r="AM11" s="380"/>
      <c r="AN11" s="380"/>
    </row>
    <row r="12" spans="1:40" ht="40.5" customHeight="1" x14ac:dyDescent="0.25">
      <c r="A12" s="381" t="s">
        <v>306</v>
      </c>
      <c r="B12" s="382"/>
      <c r="C12" s="382"/>
      <c r="D12" s="382"/>
      <c r="E12" s="382"/>
      <c r="F12" s="382"/>
      <c r="G12" s="382"/>
      <c r="H12" s="382"/>
      <c r="I12" s="382"/>
      <c r="J12" s="382"/>
      <c r="K12" s="382"/>
      <c r="L12" s="382"/>
      <c r="M12" s="382"/>
      <c r="N12" s="382"/>
      <c r="O12" s="382"/>
      <c r="P12" s="382"/>
      <c r="Q12" s="382"/>
      <c r="R12" s="382"/>
      <c r="S12" s="382"/>
      <c r="T12" s="382"/>
      <c r="U12" s="382"/>
      <c r="V12" s="382"/>
      <c r="W12" s="382"/>
      <c r="X12" s="382"/>
      <c r="Y12" s="382"/>
      <c r="Z12" s="382"/>
      <c r="AA12" s="382"/>
      <c r="AB12" s="382"/>
      <c r="AC12" s="382"/>
      <c r="AD12" s="382"/>
      <c r="AE12" s="382"/>
      <c r="AF12" s="382"/>
      <c r="AG12" s="382"/>
      <c r="AH12" s="382"/>
      <c r="AI12" s="382"/>
      <c r="AJ12" s="382"/>
      <c r="AK12" s="382"/>
      <c r="AL12" s="382"/>
      <c r="AM12" s="382"/>
      <c r="AN12" s="383"/>
    </row>
    <row r="13" spans="1:40" ht="24" customHeight="1" x14ac:dyDescent="0.25">
      <c r="A13" s="384"/>
      <c r="B13" s="385"/>
      <c r="C13" s="385"/>
      <c r="D13" s="385"/>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5"/>
      <c r="AM13" s="385"/>
      <c r="AN13" s="386"/>
    </row>
    <row r="14" spans="1:40" ht="51.75" customHeight="1" x14ac:dyDescent="0.25">
      <c r="A14" s="384"/>
      <c r="B14" s="385"/>
      <c r="C14" s="385"/>
      <c r="D14" s="385"/>
      <c r="E14" s="385"/>
      <c r="F14" s="385"/>
      <c r="G14" s="385"/>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5"/>
      <c r="AM14" s="385"/>
      <c r="AN14" s="386"/>
    </row>
    <row r="15" spans="1:40" ht="49.5" customHeight="1" x14ac:dyDescent="0.25">
      <c r="A15" s="384"/>
      <c r="B15" s="385"/>
      <c r="C15" s="385"/>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5"/>
      <c r="AL15" s="385"/>
      <c r="AM15" s="385"/>
      <c r="AN15" s="386"/>
    </row>
    <row r="16" spans="1:40" ht="61.5" customHeight="1" x14ac:dyDescent="0.25">
      <c r="A16" s="384"/>
      <c r="B16" s="385"/>
      <c r="C16" s="385"/>
      <c r="D16" s="385"/>
      <c r="E16" s="385"/>
      <c r="F16" s="385"/>
      <c r="G16" s="385"/>
      <c r="H16" s="385"/>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385"/>
      <c r="AK16" s="385"/>
      <c r="AL16" s="385"/>
      <c r="AM16" s="385"/>
      <c r="AN16" s="386"/>
    </row>
    <row r="17" spans="1:40" ht="59.25" customHeight="1" x14ac:dyDescent="0.25">
      <c r="A17" s="384"/>
      <c r="B17" s="385"/>
      <c r="C17" s="385"/>
      <c r="D17" s="385"/>
      <c r="E17" s="385"/>
      <c r="F17" s="385"/>
      <c r="G17" s="385"/>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5"/>
      <c r="AJ17" s="385"/>
      <c r="AK17" s="385"/>
      <c r="AL17" s="385"/>
      <c r="AM17" s="385"/>
      <c r="AN17" s="386"/>
    </row>
    <row r="18" spans="1:40" ht="43.5" customHeight="1" x14ac:dyDescent="0.25">
      <c r="A18" s="384"/>
      <c r="B18" s="385"/>
      <c r="C18" s="385"/>
      <c r="D18" s="385"/>
      <c r="E18" s="385"/>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5"/>
      <c r="AN18" s="386"/>
    </row>
    <row r="19" spans="1:40" ht="46.5" customHeight="1" x14ac:dyDescent="0.25">
      <c r="A19" s="387"/>
      <c r="B19" s="388"/>
      <c r="C19" s="388"/>
      <c r="D19" s="388"/>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388"/>
      <c r="AM19" s="388"/>
      <c r="AN19" s="389"/>
    </row>
  </sheetData>
  <mergeCells count="46">
    <mergeCell ref="A3:O3"/>
    <mergeCell ref="P3:AA3"/>
    <mergeCell ref="AB3:AN3"/>
    <mergeCell ref="A1:L1"/>
    <mergeCell ref="M1:AD1"/>
    <mergeCell ref="AE1:AN2"/>
    <mergeCell ref="A2:L2"/>
    <mergeCell ref="M2:AD2"/>
    <mergeCell ref="P4:P5"/>
    <mergeCell ref="A4:A5"/>
    <mergeCell ref="B4:E4"/>
    <mergeCell ref="F4:F5"/>
    <mergeCell ref="G4:G5"/>
    <mergeCell ref="H4:H5"/>
    <mergeCell ref="I4:I5"/>
    <mergeCell ref="J4:J5"/>
    <mergeCell ref="K4:L4"/>
    <mergeCell ref="M4:M5"/>
    <mergeCell ref="N4:N5"/>
    <mergeCell ref="O4:O5"/>
    <mergeCell ref="Y4:Y5"/>
    <mergeCell ref="Z4:Z5"/>
    <mergeCell ref="AA4:AA5"/>
    <mergeCell ref="AB4:AB5"/>
    <mergeCell ref="Q4:Q5"/>
    <mergeCell ref="R4:R5"/>
    <mergeCell ref="S4:S5"/>
    <mergeCell ref="T4:T5"/>
    <mergeCell ref="U4:U5"/>
    <mergeCell ref="V4:V5"/>
    <mergeCell ref="A11:AN11"/>
    <mergeCell ref="A12:AN19"/>
    <mergeCell ref="AI4:AI5"/>
    <mergeCell ref="AJ4:AJ5"/>
    <mergeCell ref="AK4:AK5"/>
    <mergeCell ref="AL4:AL5"/>
    <mergeCell ref="AM4:AM5"/>
    <mergeCell ref="AN4:AN5"/>
    <mergeCell ref="AC4:AC5"/>
    <mergeCell ref="AD4:AD5"/>
    <mergeCell ref="AE4:AE5"/>
    <mergeCell ref="AF4:AF5"/>
    <mergeCell ref="AG4:AG5"/>
    <mergeCell ref="AH4:AH5"/>
    <mergeCell ref="W4:W5"/>
    <mergeCell ref="X4:X5"/>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W71"/>
  <sheetViews>
    <sheetView zoomScale="70" zoomScaleNormal="70" workbookViewId="0">
      <selection activeCell="G10" sqref="G10"/>
    </sheetView>
  </sheetViews>
  <sheetFormatPr baseColWidth="10" defaultColWidth="6.7109375" defaultRowHeight="12.75" x14ac:dyDescent="0.2"/>
  <cols>
    <col min="1" max="1" width="3.7109375" style="2" customWidth="1"/>
    <col min="2" max="2" width="5" style="2" customWidth="1"/>
    <col min="3" max="5" width="4.7109375" style="2" customWidth="1"/>
    <col min="6" max="6" width="28.85546875" style="2" customWidth="1"/>
    <col min="7" max="7" width="27.7109375" style="2" customWidth="1"/>
    <col min="8" max="8" width="19.85546875" style="2" customWidth="1"/>
    <col min="9" max="9" width="13.7109375" style="2" customWidth="1"/>
    <col min="10" max="10" width="10.28515625" style="2" customWidth="1"/>
    <col min="11" max="11" width="6.140625" style="2" customWidth="1"/>
    <col min="12" max="12" width="7.7109375" style="2" customWidth="1"/>
    <col min="13" max="13" width="9.5703125" style="2" customWidth="1"/>
    <col min="14" max="14" width="21.42578125" style="2" customWidth="1"/>
    <col min="15" max="15" width="21.7109375" style="2" customWidth="1"/>
    <col min="16" max="16" width="13.42578125" style="2" bestFit="1" customWidth="1"/>
    <col min="17" max="17" width="13.85546875" style="2" bestFit="1" customWidth="1"/>
    <col min="18" max="19" width="14.5703125" style="2" bestFit="1" customWidth="1"/>
    <col min="20" max="23" width="11.42578125" style="2" bestFit="1" customWidth="1"/>
    <col min="24" max="25" width="11.7109375" style="2" bestFit="1" customWidth="1"/>
    <col min="26" max="26" width="11.42578125" style="2" bestFit="1" customWidth="1"/>
    <col min="27" max="27" width="11.7109375" style="2" bestFit="1" customWidth="1"/>
    <col min="28" max="35" width="6.7109375" style="2"/>
    <col min="36" max="36" width="11.42578125" style="2" customWidth="1"/>
    <col min="37" max="37" width="9.42578125" style="2" customWidth="1"/>
    <col min="38" max="38" width="6.7109375" style="2"/>
    <col min="39" max="39" width="9.5703125" style="2" customWidth="1"/>
    <col min="40" max="41" width="6.7109375" style="24"/>
    <col min="42" max="42" width="7.140625" style="24" bestFit="1" customWidth="1"/>
    <col min="43" max="50" width="6.7109375" style="24"/>
    <col min="51" max="51" width="11.7109375" style="24" bestFit="1" customWidth="1"/>
    <col min="52" max="53" width="6.7109375" style="24"/>
    <col min="54" max="179" width="6.7109375" style="25"/>
    <col min="180" max="16384" width="6.7109375" style="2"/>
  </cols>
  <sheetData>
    <row r="1" spans="1:53" ht="12.75" customHeight="1" x14ac:dyDescent="0.2">
      <c r="A1" s="289" t="s">
        <v>0</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1"/>
    </row>
    <row r="2" spans="1:53" x14ac:dyDescent="0.2">
      <c r="A2" s="292"/>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4"/>
    </row>
    <row r="3" spans="1:53" x14ac:dyDescent="0.2">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5"/>
    </row>
    <row r="4" spans="1:53" ht="13.5" thickBot="1" x14ac:dyDescent="0.25">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8"/>
    </row>
    <row r="5" spans="1:53" ht="12.75" customHeight="1" x14ac:dyDescent="0.2">
      <c r="A5" s="295" t="s">
        <v>1</v>
      </c>
      <c r="B5" s="295"/>
      <c r="C5" s="295"/>
      <c r="D5" s="295"/>
      <c r="E5" s="295"/>
      <c r="F5" s="295"/>
      <c r="G5" s="295"/>
      <c r="H5" s="295"/>
      <c r="I5" s="295"/>
      <c r="J5" s="295"/>
      <c r="K5" s="295"/>
      <c r="L5" s="295"/>
      <c r="M5" s="295" t="s">
        <v>51</v>
      </c>
      <c r="N5" s="295"/>
      <c r="O5" s="295"/>
      <c r="P5" s="295"/>
      <c r="Q5" s="295"/>
      <c r="R5" s="295"/>
      <c r="S5" s="295"/>
      <c r="T5" s="295"/>
      <c r="U5" s="295"/>
      <c r="V5" s="295"/>
      <c r="W5" s="295"/>
      <c r="X5" s="295"/>
      <c r="Y5" s="295"/>
      <c r="Z5" s="295"/>
      <c r="AA5" s="295"/>
      <c r="AB5" s="295"/>
      <c r="AC5" s="295"/>
      <c r="AD5" s="296" t="s">
        <v>52</v>
      </c>
      <c r="AE5" s="297"/>
      <c r="AF5" s="297"/>
      <c r="AG5" s="297"/>
      <c r="AH5" s="297"/>
      <c r="AI5" s="297"/>
      <c r="AJ5" s="297"/>
      <c r="AK5" s="297"/>
      <c r="AL5" s="297"/>
      <c r="AM5" s="297"/>
    </row>
    <row r="6" spans="1:53" ht="12.75" customHeight="1" x14ac:dyDescent="0.2">
      <c r="A6" s="300" t="s">
        <v>53</v>
      </c>
      <c r="B6" s="301"/>
      <c r="C6" s="301"/>
      <c r="D6" s="301"/>
      <c r="E6" s="301"/>
      <c r="F6" s="301"/>
      <c r="G6" s="301"/>
      <c r="H6" s="301"/>
      <c r="I6" s="301"/>
      <c r="J6" s="301"/>
      <c r="K6" s="301"/>
      <c r="L6" s="302"/>
      <c r="M6" s="303" t="s">
        <v>54</v>
      </c>
      <c r="N6" s="303"/>
      <c r="O6" s="303"/>
      <c r="P6" s="303"/>
      <c r="Q6" s="303"/>
      <c r="R6" s="303"/>
      <c r="S6" s="303"/>
      <c r="T6" s="303"/>
      <c r="U6" s="303"/>
      <c r="V6" s="303"/>
      <c r="W6" s="303"/>
      <c r="X6" s="303"/>
      <c r="Y6" s="303"/>
      <c r="Z6" s="303"/>
      <c r="AA6" s="303"/>
      <c r="AB6" s="303"/>
      <c r="AC6" s="303"/>
      <c r="AD6" s="298"/>
      <c r="AE6" s="299"/>
      <c r="AF6" s="299"/>
      <c r="AG6" s="299"/>
      <c r="AH6" s="299"/>
      <c r="AI6" s="299"/>
      <c r="AJ6" s="299"/>
      <c r="AK6" s="299"/>
      <c r="AL6" s="299"/>
      <c r="AM6" s="299"/>
    </row>
    <row r="7" spans="1:53" ht="12.75" customHeight="1" x14ac:dyDescent="0.2">
      <c r="A7" s="287" t="s">
        <v>6</v>
      </c>
      <c r="B7" s="287"/>
      <c r="C7" s="287"/>
      <c r="D7" s="287"/>
      <c r="E7" s="287"/>
      <c r="F7" s="287"/>
      <c r="G7" s="287"/>
      <c r="H7" s="287"/>
      <c r="I7" s="287"/>
      <c r="J7" s="287"/>
      <c r="K7" s="287"/>
      <c r="L7" s="287"/>
      <c r="M7" s="287"/>
      <c r="N7" s="287"/>
      <c r="O7" s="287"/>
      <c r="P7" s="317" t="s">
        <v>7</v>
      </c>
      <c r="Q7" s="317"/>
      <c r="R7" s="317"/>
      <c r="S7" s="317"/>
      <c r="T7" s="317"/>
      <c r="U7" s="317"/>
      <c r="V7" s="317"/>
      <c r="W7" s="317"/>
      <c r="X7" s="317"/>
      <c r="Y7" s="317"/>
      <c r="Z7" s="317"/>
      <c r="AA7" s="317"/>
      <c r="AB7" s="353" t="s">
        <v>8</v>
      </c>
      <c r="AC7" s="353"/>
      <c r="AD7" s="353"/>
      <c r="AE7" s="353"/>
      <c r="AF7" s="353"/>
      <c r="AG7" s="353"/>
      <c r="AH7" s="353"/>
      <c r="AI7" s="353"/>
      <c r="AJ7" s="353"/>
      <c r="AK7" s="353"/>
      <c r="AL7" s="353"/>
      <c r="AM7" s="353"/>
    </row>
    <row r="8" spans="1:53" ht="27" customHeight="1" x14ac:dyDescent="0.2">
      <c r="A8" s="287" t="s">
        <v>9</v>
      </c>
      <c r="B8" s="321" t="s">
        <v>10</v>
      </c>
      <c r="C8" s="321"/>
      <c r="D8" s="321"/>
      <c r="E8" s="321"/>
      <c r="F8" s="287" t="s">
        <v>11</v>
      </c>
      <c r="G8" s="287" t="s">
        <v>12</v>
      </c>
      <c r="H8" s="287" t="s">
        <v>13</v>
      </c>
      <c r="I8" s="287" t="s">
        <v>14</v>
      </c>
      <c r="J8" s="287" t="s">
        <v>15</v>
      </c>
      <c r="K8" s="287" t="s">
        <v>16</v>
      </c>
      <c r="L8" s="287"/>
      <c r="M8" s="287" t="s">
        <v>17</v>
      </c>
      <c r="N8" s="287" t="s">
        <v>18</v>
      </c>
      <c r="O8" s="287" t="s">
        <v>19</v>
      </c>
      <c r="P8" s="326" t="s">
        <v>20</v>
      </c>
      <c r="Q8" s="326" t="s">
        <v>21</v>
      </c>
      <c r="R8" s="326" t="s">
        <v>22</v>
      </c>
      <c r="S8" s="326" t="s">
        <v>23</v>
      </c>
      <c r="T8" s="326" t="s">
        <v>24</v>
      </c>
      <c r="U8" s="326" t="s">
        <v>25</v>
      </c>
      <c r="V8" s="326" t="s">
        <v>26</v>
      </c>
      <c r="W8" s="326" t="s">
        <v>27</v>
      </c>
      <c r="X8" s="326" t="s">
        <v>28</v>
      </c>
      <c r="Y8" s="326" t="s">
        <v>29</v>
      </c>
      <c r="Z8" s="326" t="s">
        <v>30</v>
      </c>
      <c r="AA8" s="326" t="s">
        <v>31</v>
      </c>
      <c r="AB8" s="336" t="s">
        <v>20</v>
      </c>
      <c r="AC8" s="336" t="s">
        <v>21</v>
      </c>
      <c r="AD8" s="336" t="s">
        <v>22</v>
      </c>
      <c r="AE8" s="336" t="s">
        <v>23</v>
      </c>
      <c r="AF8" s="336" t="s">
        <v>24</v>
      </c>
      <c r="AG8" s="336" t="s">
        <v>25</v>
      </c>
      <c r="AH8" s="336" t="s">
        <v>26</v>
      </c>
      <c r="AI8" s="336" t="s">
        <v>27</v>
      </c>
      <c r="AJ8" s="336" t="s">
        <v>28</v>
      </c>
      <c r="AK8" s="336" t="s">
        <v>29</v>
      </c>
      <c r="AL8" s="336" t="s">
        <v>30</v>
      </c>
      <c r="AM8" s="336" t="s">
        <v>31</v>
      </c>
    </row>
    <row r="9" spans="1:53" ht="22.5" customHeight="1" x14ac:dyDescent="0.2">
      <c r="A9" s="287"/>
      <c r="B9" s="26">
        <v>1</v>
      </c>
      <c r="C9" s="26">
        <v>2</v>
      </c>
      <c r="D9" s="26">
        <v>3</v>
      </c>
      <c r="E9" s="26">
        <v>4</v>
      </c>
      <c r="F9" s="287"/>
      <c r="G9" s="287"/>
      <c r="H9" s="287"/>
      <c r="I9" s="287"/>
      <c r="J9" s="287"/>
      <c r="K9" s="26" t="s">
        <v>32</v>
      </c>
      <c r="L9" s="26" t="s">
        <v>33</v>
      </c>
      <c r="M9" s="287"/>
      <c r="N9" s="287"/>
      <c r="O9" s="287"/>
      <c r="P9" s="326"/>
      <c r="Q9" s="326"/>
      <c r="R9" s="326"/>
      <c r="S9" s="326"/>
      <c r="T9" s="326"/>
      <c r="U9" s="326"/>
      <c r="V9" s="326"/>
      <c r="W9" s="326"/>
      <c r="X9" s="326"/>
      <c r="Y9" s="326"/>
      <c r="Z9" s="326"/>
      <c r="AA9" s="326"/>
      <c r="AB9" s="336"/>
      <c r="AC9" s="336"/>
      <c r="AD9" s="336"/>
      <c r="AE9" s="336"/>
      <c r="AF9" s="336"/>
      <c r="AG9" s="336"/>
      <c r="AH9" s="336"/>
      <c r="AI9" s="336"/>
      <c r="AJ9" s="336"/>
      <c r="AK9" s="336"/>
      <c r="AL9" s="336"/>
      <c r="AM9" s="336"/>
    </row>
    <row r="10" spans="1:53" ht="114" customHeight="1" x14ac:dyDescent="0.2">
      <c r="A10" s="27">
        <v>1</v>
      </c>
      <c r="B10" s="28" t="s">
        <v>34</v>
      </c>
      <c r="C10" s="28"/>
      <c r="D10" s="28"/>
      <c r="E10" s="29"/>
      <c r="F10" s="30" t="s">
        <v>55</v>
      </c>
      <c r="G10" s="30" t="s">
        <v>56</v>
      </c>
      <c r="H10" s="31" t="s">
        <v>57</v>
      </c>
      <c r="I10" s="32" t="s">
        <v>58</v>
      </c>
      <c r="J10" s="33">
        <v>1</v>
      </c>
      <c r="K10" s="34" t="s">
        <v>59</v>
      </c>
      <c r="L10" s="35" t="s">
        <v>60</v>
      </c>
      <c r="M10" s="36" t="s">
        <v>39</v>
      </c>
      <c r="N10" s="37" t="s">
        <v>61</v>
      </c>
      <c r="O10" s="32" t="s">
        <v>62</v>
      </c>
      <c r="P10" s="38" t="s">
        <v>63</v>
      </c>
      <c r="Q10" s="38" t="s">
        <v>63</v>
      </c>
      <c r="R10" s="38" t="s">
        <v>63</v>
      </c>
      <c r="S10" s="38" t="s">
        <v>63</v>
      </c>
      <c r="T10" s="38" t="s">
        <v>63</v>
      </c>
      <c r="U10" s="39">
        <f>+(50/100)</f>
        <v>0.5</v>
      </c>
      <c r="V10" s="38" t="s">
        <v>63</v>
      </c>
      <c r="W10" s="38" t="s">
        <v>63</v>
      </c>
      <c r="X10" s="38" t="s">
        <v>63</v>
      </c>
      <c r="Y10" s="38" t="s">
        <v>63</v>
      </c>
      <c r="Z10" s="38" t="s">
        <v>63</v>
      </c>
      <c r="AA10" s="39">
        <f>100/100</f>
        <v>1</v>
      </c>
      <c r="AB10" s="38" t="s">
        <v>63</v>
      </c>
      <c r="AC10" s="38" t="s">
        <v>63</v>
      </c>
      <c r="AD10" s="38" t="s">
        <v>63</v>
      </c>
      <c r="AE10" s="38" t="s">
        <v>63</v>
      </c>
      <c r="AF10" s="38" t="s">
        <v>63</v>
      </c>
      <c r="AG10" s="40" t="s">
        <v>64</v>
      </c>
      <c r="AH10" s="40" t="s">
        <v>63</v>
      </c>
      <c r="AI10" s="40" t="s">
        <v>63</v>
      </c>
      <c r="AJ10" s="40" t="s">
        <v>63</v>
      </c>
      <c r="AK10" s="40" t="s">
        <v>63</v>
      </c>
      <c r="AL10" s="40" t="s">
        <v>63</v>
      </c>
      <c r="AM10" s="41" t="s">
        <v>64</v>
      </c>
    </row>
    <row r="11" spans="1:53" ht="94.5" customHeight="1" x14ac:dyDescent="0.2">
      <c r="A11" s="27">
        <v>2</v>
      </c>
      <c r="B11" s="28" t="s">
        <v>34</v>
      </c>
      <c r="C11" s="28"/>
      <c r="D11" s="28"/>
      <c r="E11" s="29"/>
      <c r="F11" s="30" t="s">
        <v>65</v>
      </c>
      <c r="G11" s="30" t="s">
        <v>66</v>
      </c>
      <c r="H11" s="31" t="s">
        <v>67</v>
      </c>
      <c r="I11" s="32" t="s">
        <v>68</v>
      </c>
      <c r="J11" s="33">
        <v>1</v>
      </c>
      <c r="K11" s="34" t="s">
        <v>59</v>
      </c>
      <c r="L11" s="35" t="s">
        <v>60</v>
      </c>
      <c r="M11" s="36" t="s">
        <v>39</v>
      </c>
      <c r="N11" s="37" t="s">
        <v>69</v>
      </c>
      <c r="O11" s="32" t="s">
        <v>70</v>
      </c>
      <c r="P11" s="38">
        <v>0</v>
      </c>
      <c r="Q11" s="39">
        <f>4/27</f>
        <v>0.14814814814814814</v>
      </c>
      <c r="R11" s="39">
        <f>7/27</f>
        <v>0.25925925925925924</v>
      </c>
      <c r="S11" s="39">
        <f>5/27</f>
        <v>0.18518518518518517</v>
      </c>
      <c r="T11" s="39">
        <f>8/27</f>
        <v>0.29629629629629628</v>
      </c>
      <c r="U11" s="39">
        <f>8/27</f>
        <v>0.29629629629629628</v>
      </c>
      <c r="V11" s="39">
        <f>2/27</f>
        <v>7.407407407407407E-2</v>
      </c>
      <c r="W11" s="39">
        <f>14/27</f>
        <v>0.51851851851851849</v>
      </c>
      <c r="X11" s="39">
        <f>8/27</f>
        <v>0.29629629629629628</v>
      </c>
      <c r="Y11" s="39">
        <f>11/27</f>
        <v>0.40740740740740738</v>
      </c>
      <c r="Z11" s="39">
        <f>9/27</f>
        <v>0.33333333333333331</v>
      </c>
      <c r="AA11" s="39">
        <f>3/27</f>
        <v>0.1111111111111111</v>
      </c>
      <c r="AB11" s="38" t="s">
        <v>71</v>
      </c>
      <c r="AC11" s="42" t="s">
        <v>72</v>
      </c>
      <c r="AD11" s="42" t="s">
        <v>72</v>
      </c>
      <c r="AE11" s="40" t="s">
        <v>71</v>
      </c>
      <c r="AF11" s="40" t="s">
        <v>73</v>
      </c>
      <c r="AG11" s="40" t="s">
        <v>64</v>
      </c>
      <c r="AH11" s="40" t="s">
        <v>71</v>
      </c>
      <c r="AI11" s="40" t="s">
        <v>72</v>
      </c>
      <c r="AJ11" s="40" t="s">
        <v>71</v>
      </c>
      <c r="AK11" s="40" t="s">
        <v>72</v>
      </c>
      <c r="AL11" s="40" t="s">
        <v>71</v>
      </c>
      <c r="AM11" s="40" t="s">
        <v>71</v>
      </c>
    </row>
    <row r="12" spans="1:53" ht="132.75" customHeight="1" x14ac:dyDescent="0.2">
      <c r="A12" s="27">
        <v>3</v>
      </c>
      <c r="B12" s="28" t="s">
        <v>34</v>
      </c>
      <c r="C12" s="28"/>
      <c r="D12" s="28"/>
      <c r="E12" s="29"/>
      <c r="F12" s="30" t="s">
        <v>74</v>
      </c>
      <c r="G12" s="30" t="s">
        <v>75</v>
      </c>
      <c r="H12" s="19" t="s">
        <v>76</v>
      </c>
      <c r="I12" s="32" t="s">
        <v>77</v>
      </c>
      <c r="J12" s="33">
        <v>1</v>
      </c>
      <c r="K12" s="34" t="s">
        <v>78</v>
      </c>
      <c r="L12" s="35" t="s">
        <v>79</v>
      </c>
      <c r="M12" s="36" t="s">
        <v>39</v>
      </c>
      <c r="N12" s="43" t="s">
        <v>80</v>
      </c>
      <c r="O12" s="32" t="s">
        <v>70</v>
      </c>
      <c r="P12" s="38" t="s">
        <v>63</v>
      </c>
      <c r="Q12" s="38" t="s">
        <v>63</v>
      </c>
      <c r="R12" s="38" t="s">
        <v>63</v>
      </c>
      <c r="S12" s="38" t="s">
        <v>63</v>
      </c>
      <c r="T12" s="38" t="s">
        <v>63</v>
      </c>
      <c r="U12" s="39">
        <f>13/17</f>
        <v>0.76470588235294112</v>
      </c>
      <c r="V12" s="38" t="s">
        <v>63</v>
      </c>
      <c r="W12" s="38" t="s">
        <v>63</v>
      </c>
      <c r="X12" s="38" t="s">
        <v>63</v>
      </c>
      <c r="Y12" s="38" t="s">
        <v>63</v>
      </c>
      <c r="Z12" s="38" t="s">
        <v>63</v>
      </c>
      <c r="AA12" s="39">
        <f>17/17</f>
        <v>1</v>
      </c>
      <c r="AB12" s="38" t="s">
        <v>63</v>
      </c>
      <c r="AC12" s="38" t="s">
        <v>63</v>
      </c>
      <c r="AD12" s="38" t="s">
        <v>63</v>
      </c>
      <c r="AE12" s="38" t="s">
        <v>63</v>
      </c>
      <c r="AF12" s="38" t="s">
        <v>63</v>
      </c>
      <c r="AG12" s="38" t="s">
        <v>64</v>
      </c>
      <c r="AH12" s="38" t="s">
        <v>63</v>
      </c>
      <c r="AI12" s="38" t="s">
        <v>63</v>
      </c>
      <c r="AJ12" s="38" t="s">
        <v>63</v>
      </c>
      <c r="AK12" s="38" t="s">
        <v>63</v>
      </c>
      <c r="AL12" s="38" t="s">
        <v>63</v>
      </c>
      <c r="AM12" s="38" t="s">
        <v>72</v>
      </c>
    </row>
    <row r="13" spans="1:53" ht="74.25" customHeight="1" x14ac:dyDescent="0.2">
      <c r="A13" s="27">
        <v>4</v>
      </c>
      <c r="B13" s="28" t="s">
        <v>34</v>
      </c>
      <c r="C13" s="28"/>
      <c r="D13" s="28"/>
      <c r="E13" s="29"/>
      <c r="F13" s="30" t="s">
        <v>81</v>
      </c>
      <c r="G13" s="411" t="s">
        <v>82</v>
      </c>
      <c r="H13" s="19" t="s">
        <v>83</v>
      </c>
      <c r="I13" s="32" t="s">
        <v>68</v>
      </c>
      <c r="J13" s="33" t="s">
        <v>84</v>
      </c>
      <c r="K13" s="34" t="s">
        <v>84</v>
      </c>
      <c r="L13" s="35" t="s">
        <v>84</v>
      </c>
      <c r="M13" s="36" t="s">
        <v>84</v>
      </c>
      <c r="N13" s="37" t="s">
        <v>85</v>
      </c>
      <c r="O13" s="32" t="s">
        <v>70</v>
      </c>
      <c r="P13" s="44">
        <f>(0*200000)/2080</f>
        <v>0</v>
      </c>
      <c r="Q13" s="44">
        <f t="shared" ref="Q13:AA13" si="0">(0*200000)/2080</f>
        <v>0</v>
      </c>
      <c r="R13" s="44">
        <f t="shared" si="0"/>
        <v>0</v>
      </c>
      <c r="S13" s="44">
        <f t="shared" si="0"/>
        <v>0</v>
      </c>
      <c r="T13" s="44">
        <f t="shared" si="0"/>
        <v>0</v>
      </c>
      <c r="U13" s="44">
        <f t="shared" si="0"/>
        <v>0</v>
      </c>
      <c r="V13" s="44">
        <f>(0*200000)/2080</f>
        <v>0</v>
      </c>
      <c r="W13" s="44">
        <f t="shared" si="0"/>
        <v>0</v>
      </c>
      <c r="X13" s="44">
        <f t="shared" si="0"/>
        <v>0</v>
      </c>
      <c r="Y13" s="44">
        <f t="shared" si="0"/>
        <v>0</v>
      </c>
      <c r="Z13" s="44">
        <f>(1*200000)/2080</f>
        <v>96.15384615384616</v>
      </c>
      <c r="AA13" s="44">
        <f t="shared" si="0"/>
        <v>0</v>
      </c>
      <c r="AB13" s="38" t="s">
        <v>86</v>
      </c>
      <c r="AC13" s="38" t="s">
        <v>86</v>
      </c>
      <c r="AD13" s="38" t="s">
        <v>86</v>
      </c>
      <c r="AE13" s="38" t="s">
        <v>86</v>
      </c>
      <c r="AF13" s="38" t="s">
        <v>86</v>
      </c>
      <c r="AG13" s="38" t="s">
        <v>86</v>
      </c>
      <c r="AH13" s="38" t="s">
        <v>86</v>
      </c>
      <c r="AI13" s="38" t="s">
        <v>86</v>
      </c>
      <c r="AJ13" s="38" t="s">
        <v>86</v>
      </c>
      <c r="AK13" s="38" t="s">
        <v>86</v>
      </c>
      <c r="AL13" s="42" t="s">
        <v>72</v>
      </c>
      <c r="AM13" s="42" t="s">
        <v>71</v>
      </c>
    </row>
    <row r="14" spans="1:53" ht="72.75" customHeight="1" x14ac:dyDescent="0.2">
      <c r="A14" s="27">
        <v>5</v>
      </c>
      <c r="B14" s="28" t="s">
        <v>34</v>
      </c>
      <c r="C14" s="28"/>
      <c r="D14" s="28"/>
      <c r="E14" s="29"/>
      <c r="F14" s="30" t="s">
        <v>87</v>
      </c>
      <c r="G14" s="412"/>
      <c r="H14" s="19" t="s">
        <v>88</v>
      </c>
      <c r="I14" s="32" t="s">
        <v>68</v>
      </c>
      <c r="J14" s="33" t="s">
        <v>84</v>
      </c>
      <c r="K14" s="34" t="s">
        <v>84</v>
      </c>
      <c r="L14" s="35" t="s">
        <v>84</v>
      </c>
      <c r="M14" s="36" t="s">
        <v>84</v>
      </c>
      <c r="N14" s="37" t="s">
        <v>85</v>
      </c>
      <c r="O14" s="32" t="s">
        <v>70</v>
      </c>
      <c r="P14" s="38">
        <f>(0*0*200000)/2080</f>
        <v>0</v>
      </c>
      <c r="Q14" s="38">
        <f t="shared" ref="Q14:Y14" si="1">(0*0*200000)/2080</f>
        <v>0</v>
      </c>
      <c r="R14" s="38">
        <f t="shared" si="1"/>
        <v>0</v>
      </c>
      <c r="S14" s="38">
        <f t="shared" si="1"/>
        <v>0</v>
      </c>
      <c r="T14" s="38">
        <f t="shared" si="1"/>
        <v>0</v>
      </c>
      <c r="U14" s="38">
        <f t="shared" si="1"/>
        <v>0</v>
      </c>
      <c r="V14" s="38">
        <f t="shared" si="1"/>
        <v>0</v>
      </c>
      <c r="W14" s="38">
        <f t="shared" si="1"/>
        <v>0</v>
      </c>
      <c r="X14" s="38">
        <f t="shared" si="1"/>
        <v>0</v>
      </c>
      <c r="Y14" s="38">
        <f t="shared" si="1"/>
        <v>0</v>
      </c>
      <c r="Z14" s="44">
        <f>(7*1*200000)/2080</f>
        <v>673.07692307692309</v>
      </c>
      <c r="AA14" s="44">
        <f>(30*1*200000)/2080</f>
        <v>2884.6153846153848</v>
      </c>
      <c r="AB14" s="38" t="s">
        <v>86</v>
      </c>
      <c r="AC14" s="38" t="s">
        <v>86</v>
      </c>
      <c r="AD14" s="38" t="s">
        <v>86</v>
      </c>
      <c r="AE14" s="38" t="s">
        <v>86</v>
      </c>
      <c r="AF14" s="38" t="s">
        <v>86</v>
      </c>
      <c r="AG14" s="38" t="s">
        <v>86</v>
      </c>
      <c r="AH14" s="38" t="s">
        <v>86</v>
      </c>
      <c r="AI14" s="38" t="s">
        <v>86</v>
      </c>
      <c r="AJ14" s="38" t="s">
        <v>86</v>
      </c>
      <c r="AK14" s="38" t="s">
        <v>86</v>
      </c>
      <c r="AL14" s="42" t="s">
        <v>72</v>
      </c>
      <c r="AM14" s="42" t="s">
        <v>72</v>
      </c>
    </row>
    <row r="15" spans="1:53" ht="51" customHeight="1" x14ac:dyDescent="0.2">
      <c r="A15" s="27">
        <v>6</v>
      </c>
      <c r="B15" s="28" t="s">
        <v>34</v>
      </c>
      <c r="C15" s="28"/>
      <c r="D15" s="28"/>
      <c r="E15" s="29"/>
      <c r="F15" s="30" t="s">
        <v>89</v>
      </c>
      <c r="G15" s="413"/>
      <c r="H15" s="19" t="s">
        <v>90</v>
      </c>
      <c r="I15" s="32" t="s">
        <v>68</v>
      </c>
      <c r="J15" s="33" t="s">
        <v>84</v>
      </c>
      <c r="K15" s="34" t="s">
        <v>84</v>
      </c>
      <c r="L15" s="35" t="s">
        <v>84</v>
      </c>
      <c r="M15" s="36" t="s">
        <v>84</v>
      </c>
      <c r="N15" s="37" t="s">
        <v>85</v>
      </c>
      <c r="O15" s="32" t="s">
        <v>70</v>
      </c>
      <c r="P15" s="38">
        <f>P13/1000</f>
        <v>0</v>
      </c>
      <c r="Q15" s="38">
        <f t="shared" ref="Q15:Y15" si="2">Q13/1000</f>
        <v>0</v>
      </c>
      <c r="R15" s="38">
        <f t="shared" si="2"/>
        <v>0</v>
      </c>
      <c r="S15" s="38">
        <f t="shared" si="2"/>
        <v>0</v>
      </c>
      <c r="T15" s="38">
        <f t="shared" si="2"/>
        <v>0</v>
      </c>
      <c r="U15" s="38">
        <f t="shared" si="2"/>
        <v>0</v>
      </c>
      <c r="V15" s="38">
        <f t="shared" si="2"/>
        <v>0</v>
      </c>
      <c r="W15" s="38">
        <f t="shared" si="2"/>
        <v>0</v>
      </c>
      <c r="X15" s="38">
        <f t="shared" si="2"/>
        <v>0</v>
      </c>
      <c r="Y15" s="38">
        <f t="shared" si="2"/>
        <v>0</v>
      </c>
      <c r="Z15" s="44">
        <f>Z13/1000</f>
        <v>9.6153846153846159E-2</v>
      </c>
      <c r="AA15" s="38">
        <f>AA13/1000</f>
        <v>0</v>
      </c>
      <c r="AB15" s="38" t="s">
        <v>86</v>
      </c>
      <c r="AC15" s="38" t="s">
        <v>86</v>
      </c>
      <c r="AD15" s="38" t="s">
        <v>86</v>
      </c>
      <c r="AE15" s="38" t="s">
        <v>86</v>
      </c>
      <c r="AF15" s="38" t="s">
        <v>86</v>
      </c>
      <c r="AG15" s="38" t="s">
        <v>86</v>
      </c>
      <c r="AH15" s="38" t="s">
        <v>86</v>
      </c>
      <c r="AI15" s="38" t="s">
        <v>86</v>
      </c>
      <c r="AJ15" s="38" t="s">
        <v>86</v>
      </c>
      <c r="AK15" s="38" t="s">
        <v>86</v>
      </c>
      <c r="AL15" s="42" t="s">
        <v>72</v>
      </c>
      <c r="AM15" s="42" t="s">
        <v>71</v>
      </c>
    </row>
    <row r="16" spans="1:53" s="56" customFormat="1" ht="55.5" customHeight="1" x14ac:dyDescent="0.2">
      <c r="A16" s="45">
        <v>7</v>
      </c>
      <c r="B16" s="46" t="s">
        <v>34</v>
      </c>
      <c r="C16" s="46"/>
      <c r="D16" s="46"/>
      <c r="E16" s="46"/>
      <c r="F16" s="30" t="s">
        <v>91</v>
      </c>
      <c r="G16" s="414" t="s">
        <v>92</v>
      </c>
      <c r="H16" s="47" t="s">
        <v>93</v>
      </c>
      <c r="I16" s="48" t="s">
        <v>94</v>
      </c>
      <c r="J16" s="49" t="s">
        <v>95</v>
      </c>
      <c r="K16" s="50"/>
      <c r="L16" s="51" t="s">
        <v>84</v>
      </c>
      <c r="M16" s="52" t="s">
        <v>96</v>
      </c>
      <c r="N16" s="52" t="s">
        <v>97</v>
      </c>
      <c r="O16" s="48" t="s">
        <v>98</v>
      </c>
      <c r="P16" s="53" t="s">
        <v>63</v>
      </c>
      <c r="Q16" s="53" t="s">
        <v>63</v>
      </c>
      <c r="R16" s="53" t="s">
        <v>63</v>
      </c>
      <c r="S16" s="53" t="s">
        <v>63</v>
      </c>
      <c r="T16" s="53" t="s">
        <v>63</v>
      </c>
      <c r="U16" s="53" t="s">
        <v>63</v>
      </c>
      <c r="V16" s="53" t="s">
        <v>63</v>
      </c>
      <c r="W16" s="53" t="s">
        <v>63</v>
      </c>
      <c r="X16" s="53" t="s">
        <v>63</v>
      </c>
      <c r="Y16" s="53" t="s">
        <v>63</v>
      </c>
      <c r="Z16" s="53" t="s">
        <v>63</v>
      </c>
      <c r="AA16" s="54">
        <v>25.367000000000001</v>
      </c>
      <c r="AB16" s="53" t="s">
        <v>63</v>
      </c>
      <c r="AC16" s="53" t="s">
        <v>63</v>
      </c>
      <c r="AD16" s="53" t="s">
        <v>63</v>
      </c>
      <c r="AE16" s="53" t="s">
        <v>63</v>
      </c>
      <c r="AF16" s="53" t="s">
        <v>63</v>
      </c>
      <c r="AG16" s="53" t="s">
        <v>63</v>
      </c>
      <c r="AH16" s="53" t="s">
        <v>63</v>
      </c>
      <c r="AI16" s="53" t="s">
        <v>63</v>
      </c>
      <c r="AJ16" s="53" t="s">
        <v>63</v>
      </c>
      <c r="AK16" s="53" t="s">
        <v>63</v>
      </c>
      <c r="AL16" s="53" t="s">
        <v>63</v>
      </c>
      <c r="AM16" s="54">
        <v>25.367000000000001</v>
      </c>
      <c r="AN16" s="55"/>
      <c r="AO16" s="55"/>
      <c r="AP16" s="55"/>
      <c r="AQ16" s="55"/>
      <c r="AR16" s="55"/>
      <c r="AS16" s="55"/>
      <c r="AT16" s="55"/>
      <c r="AU16" s="55"/>
      <c r="AV16" s="55"/>
      <c r="AW16" s="55"/>
      <c r="AX16" s="55"/>
      <c r="AY16" s="55"/>
      <c r="AZ16" s="55"/>
      <c r="BA16" s="55"/>
    </row>
    <row r="17" spans="1:179" s="56" customFormat="1" ht="56.25" customHeight="1" x14ac:dyDescent="0.2">
      <c r="A17" s="45">
        <v>8</v>
      </c>
      <c r="B17" s="46" t="s">
        <v>34</v>
      </c>
      <c r="C17" s="46"/>
      <c r="D17" s="46"/>
      <c r="E17" s="46"/>
      <c r="F17" s="30" t="s">
        <v>99</v>
      </c>
      <c r="G17" s="415"/>
      <c r="H17" s="47" t="s">
        <v>100</v>
      </c>
      <c r="I17" s="48" t="s">
        <v>94</v>
      </c>
      <c r="J17" s="49" t="s">
        <v>95</v>
      </c>
      <c r="K17" s="50" t="s">
        <v>84</v>
      </c>
      <c r="L17" s="51" t="s">
        <v>84</v>
      </c>
      <c r="M17" s="52" t="s">
        <v>101</v>
      </c>
      <c r="N17" s="52" t="s">
        <v>97</v>
      </c>
      <c r="O17" s="48" t="s">
        <v>98</v>
      </c>
      <c r="P17" s="53" t="s">
        <v>63</v>
      </c>
      <c r="Q17" s="53" t="s">
        <v>63</v>
      </c>
      <c r="R17" s="53" t="s">
        <v>63</v>
      </c>
      <c r="S17" s="53" t="s">
        <v>63</v>
      </c>
      <c r="T17" s="53" t="s">
        <v>63</v>
      </c>
      <c r="U17" s="53" t="s">
        <v>63</v>
      </c>
      <c r="V17" s="53" t="s">
        <v>63</v>
      </c>
      <c r="W17" s="53" t="s">
        <v>63</v>
      </c>
      <c r="X17" s="53" t="s">
        <v>63</v>
      </c>
      <c r="Y17" s="53" t="s">
        <v>63</v>
      </c>
      <c r="Z17" s="53" t="s">
        <v>63</v>
      </c>
      <c r="AA17" s="57">
        <v>2545</v>
      </c>
      <c r="AB17" s="53" t="s">
        <v>63</v>
      </c>
      <c r="AC17" s="53" t="s">
        <v>63</v>
      </c>
      <c r="AD17" s="53" t="s">
        <v>63</v>
      </c>
      <c r="AE17" s="53" t="s">
        <v>63</v>
      </c>
      <c r="AF17" s="53" t="s">
        <v>63</v>
      </c>
      <c r="AG17" s="53" t="s">
        <v>63</v>
      </c>
      <c r="AH17" s="53" t="s">
        <v>63</v>
      </c>
      <c r="AI17" s="53" t="s">
        <v>63</v>
      </c>
      <c r="AJ17" s="53" t="s">
        <v>63</v>
      </c>
      <c r="AK17" s="53" t="s">
        <v>63</v>
      </c>
      <c r="AL17" s="53" t="s">
        <v>63</v>
      </c>
      <c r="AM17" s="57">
        <v>2545</v>
      </c>
      <c r="AN17" s="55"/>
      <c r="AO17" s="55"/>
      <c r="AP17" s="55"/>
      <c r="AQ17" s="55"/>
      <c r="AR17" s="55"/>
      <c r="AS17" s="55"/>
      <c r="AT17" s="55"/>
      <c r="AU17" s="55"/>
      <c r="AV17" s="55"/>
      <c r="AW17" s="55"/>
      <c r="AX17" s="55"/>
      <c r="AY17" s="55"/>
      <c r="AZ17" s="55"/>
      <c r="BA17" s="55"/>
    </row>
    <row r="18" spans="1:179" s="56" customFormat="1" ht="65.25" customHeight="1" x14ac:dyDescent="0.2">
      <c r="A18" s="45">
        <v>9</v>
      </c>
      <c r="B18" s="46" t="s">
        <v>34</v>
      </c>
      <c r="C18" s="46"/>
      <c r="D18" s="46"/>
      <c r="E18" s="46"/>
      <c r="F18" s="58" t="s">
        <v>102</v>
      </c>
      <c r="G18" s="59" t="s">
        <v>103</v>
      </c>
      <c r="H18" s="47" t="s">
        <v>104</v>
      </c>
      <c r="I18" s="48" t="s">
        <v>105</v>
      </c>
      <c r="J18" s="49" t="s">
        <v>106</v>
      </c>
      <c r="K18" s="50">
        <v>671</v>
      </c>
      <c r="L18" s="51" t="s">
        <v>84</v>
      </c>
      <c r="M18" s="60" t="s">
        <v>84</v>
      </c>
      <c r="N18" s="52" t="s">
        <v>107</v>
      </c>
      <c r="O18" s="48" t="s">
        <v>108</v>
      </c>
      <c r="P18" s="53" t="s">
        <v>63</v>
      </c>
      <c r="Q18" s="53" t="s">
        <v>63</v>
      </c>
      <c r="R18" s="53" t="s">
        <v>63</v>
      </c>
      <c r="S18" s="53" t="s">
        <v>63</v>
      </c>
      <c r="T18" s="53" t="s">
        <v>63</v>
      </c>
      <c r="U18" s="61">
        <v>676</v>
      </c>
      <c r="V18" s="53" t="s">
        <v>63</v>
      </c>
      <c r="W18" s="53" t="s">
        <v>63</v>
      </c>
      <c r="X18" s="53" t="s">
        <v>63</v>
      </c>
      <c r="Y18" s="53" t="s">
        <v>63</v>
      </c>
      <c r="Z18" s="53" t="s">
        <v>63</v>
      </c>
      <c r="AA18" s="61">
        <v>274</v>
      </c>
      <c r="AB18" s="53" t="s">
        <v>63</v>
      </c>
      <c r="AC18" s="53" t="s">
        <v>63</v>
      </c>
      <c r="AD18" s="53" t="s">
        <v>63</v>
      </c>
      <c r="AE18" s="53" t="s">
        <v>63</v>
      </c>
      <c r="AF18" s="53" t="s">
        <v>63</v>
      </c>
      <c r="AG18" s="61"/>
      <c r="AH18" s="53" t="s">
        <v>63</v>
      </c>
      <c r="AI18" s="53" t="s">
        <v>63</v>
      </c>
      <c r="AJ18" s="53" t="s">
        <v>63</v>
      </c>
      <c r="AK18" s="53" t="s">
        <v>63</v>
      </c>
      <c r="AL18" s="53" t="s">
        <v>63</v>
      </c>
      <c r="AM18" s="61"/>
      <c r="AN18" s="55"/>
      <c r="AO18" s="55"/>
      <c r="AP18" s="55"/>
      <c r="AQ18" s="55"/>
      <c r="AR18" s="55"/>
      <c r="AS18" s="55"/>
      <c r="AT18" s="55"/>
      <c r="AU18" s="55"/>
      <c r="AV18" s="55"/>
      <c r="AW18" s="55"/>
      <c r="AX18" s="55"/>
      <c r="AY18" s="55"/>
      <c r="AZ18" s="55"/>
      <c r="BA18" s="55"/>
    </row>
    <row r="19" spans="1:179" s="56" customFormat="1" ht="111" customHeight="1" x14ac:dyDescent="0.2">
      <c r="A19" s="45">
        <v>10</v>
      </c>
      <c r="B19" s="46" t="s">
        <v>34</v>
      </c>
      <c r="C19" s="46"/>
      <c r="D19" s="46"/>
      <c r="E19" s="46"/>
      <c r="F19" s="58" t="s">
        <v>109</v>
      </c>
      <c r="G19" s="407" t="s">
        <v>110</v>
      </c>
      <c r="H19" s="62" t="s">
        <v>111</v>
      </c>
      <c r="I19" s="48" t="s">
        <v>68</v>
      </c>
      <c r="J19" s="63" t="s">
        <v>112</v>
      </c>
      <c r="K19" s="50" t="s">
        <v>84</v>
      </c>
      <c r="L19" s="51" t="s">
        <v>84</v>
      </c>
      <c r="M19" s="60" t="s">
        <v>39</v>
      </c>
      <c r="N19" s="52" t="s">
        <v>113</v>
      </c>
      <c r="O19" s="48" t="s">
        <v>98</v>
      </c>
      <c r="P19" s="64">
        <f>48/68.2</f>
        <v>0.70381231671554245</v>
      </c>
      <c r="Q19" s="65">
        <f>449/567</f>
        <v>0.79188712522045857</v>
      </c>
      <c r="R19" s="65">
        <f>432/549</f>
        <v>0.78688524590163933</v>
      </c>
      <c r="S19" s="65">
        <f>149/201.7</f>
        <v>0.7387208725830442</v>
      </c>
      <c r="T19" s="65">
        <f>308/355</f>
        <v>0.86760563380281686</v>
      </c>
      <c r="U19" s="65">
        <f>441/461</f>
        <v>0.95661605206073752</v>
      </c>
      <c r="V19" s="65">
        <f>368/399</f>
        <v>0.92230576441102752</v>
      </c>
      <c r="W19" s="65">
        <f>384/498</f>
        <v>0.77108433734939763</v>
      </c>
      <c r="X19" s="65">
        <f>324/484</f>
        <v>0.66942148760330578</v>
      </c>
      <c r="Y19" s="65">
        <f>293/360</f>
        <v>0.81388888888888888</v>
      </c>
      <c r="Z19" s="65">
        <f>300/382</f>
        <v>0.78534031413612571</v>
      </c>
      <c r="AA19" s="65">
        <f>356/444</f>
        <v>0.80180180180180183</v>
      </c>
      <c r="AB19" s="66" t="s">
        <v>42</v>
      </c>
      <c r="AC19" s="66" t="s">
        <v>114</v>
      </c>
      <c r="AD19" s="66" t="s">
        <v>115</v>
      </c>
      <c r="AE19" s="66" t="s">
        <v>116</v>
      </c>
      <c r="AF19" s="66" t="s">
        <v>114</v>
      </c>
      <c r="AG19" s="66" t="s">
        <v>114</v>
      </c>
      <c r="AH19" s="66" t="s">
        <v>116</v>
      </c>
      <c r="AI19" s="66" t="s">
        <v>116</v>
      </c>
      <c r="AJ19" s="66" t="s">
        <v>116</v>
      </c>
      <c r="AK19" s="66" t="s">
        <v>114</v>
      </c>
      <c r="AL19" s="66" t="s">
        <v>114</v>
      </c>
      <c r="AM19" s="66" t="s">
        <v>114</v>
      </c>
      <c r="AN19" s="55"/>
      <c r="AO19" s="55"/>
      <c r="AP19" s="55"/>
      <c r="AQ19" s="55"/>
      <c r="AR19" s="55"/>
      <c r="AS19" s="55"/>
      <c r="AT19" s="55"/>
      <c r="AU19" s="55"/>
      <c r="AV19" s="55"/>
      <c r="AW19" s="55"/>
      <c r="AX19" s="55"/>
      <c r="AY19" s="55"/>
      <c r="AZ19" s="55"/>
      <c r="BA19" s="55"/>
    </row>
    <row r="20" spans="1:179" s="56" customFormat="1" ht="98.25" customHeight="1" x14ac:dyDescent="0.2">
      <c r="A20" s="45">
        <v>11</v>
      </c>
      <c r="B20" s="46" t="s">
        <v>34</v>
      </c>
      <c r="C20" s="46"/>
      <c r="D20" s="46"/>
      <c r="E20" s="46"/>
      <c r="F20" s="58" t="s">
        <v>117</v>
      </c>
      <c r="G20" s="408"/>
      <c r="H20" s="62" t="s">
        <v>118</v>
      </c>
      <c r="I20" s="48" t="s">
        <v>68</v>
      </c>
      <c r="J20" s="67" t="s">
        <v>119</v>
      </c>
      <c r="K20" s="50" t="s">
        <v>84</v>
      </c>
      <c r="L20" s="51" t="s">
        <v>84</v>
      </c>
      <c r="M20" s="60" t="s">
        <v>39</v>
      </c>
      <c r="N20" s="52" t="s">
        <v>113</v>
      </c>
      <c r="O20" s="48" t="s">
        <v>98</v>
      </c>
      <c r="P20" s="64">
        <f>20.2/68.2</f>
        <v>0.29618768328445744</v>
      </c>
      <c r="Q20" s="65">
        <f>118/567</f>
        <v>0.20811287477954143</v>
      </c>
      <c r="R20" s="65">
        <f>117/549</f>
        <v>0.21311475409836064</v>
      </c>
      <c r="S20" s="65">
        <f>52.7/201.7</f>
        <v>0.26127912741695591</v>
      </c>
      <c r="T20" s="68">
        <f>47/355</f>
        <v>0.13239436619718309</v>
      </c>
      <c r="U20" s="68">
        <f>20/461</f>
        <v>4.3383947939262472E-2</v>
      </c>
      <c r="V20" s="68">
        <f>31.4/399</f>
        <v>7.8696741854636584E-2</v>
      </c>
      <c r="W20" s="68">
        <f>115/499</f>
        <v>0.23046092184368738</v>
      </c>
      <c r="X20" s="69">
        <f>160/484</f>
        <v>0.33057851239669422</v>
      </c>
      <c r="Y20" s="69">
        <f>67/360</f>
        <v>0.18611111111111112</v>
      </c>
      <c r="Z20" s="69">
        <f>83/382</f>
        <v>0.21727748691099477</v>
      </c>
      <c r="AA20" s="69">
        <f>88/444</f>
        <v>0.1981981981981982</v>
      </c>
      <c r="AB20" s="47" t="s">
        <v>42</v>
      </c>
      <c r="AC20" s="47" t="s">
        <v>116</v>
      </c>
      <c r="AD20" s="47" t="s">
        <v>115</v>
      </c>
      <c r="AE20" s="47" t="s">
        <v>114</v>
      </c>
      <c r="AF20" s="47" t="s">
        <v>116</v>
      </c>
      <c r="AG20" s="47" t="s">
        <v>120</v>
      </c>
      <c r="AH20" s="47" t="s">
        <v>121</v>
      </c>
      <c r="AI20" s="47" t="s">
        <v>121</v>
      </c>
      <c r="AJ20" s="65" t="s">
        <v>121</v>
      </c>
      <c r="AK20" s="65" t="s">
        <v>116</v>
      </c>
      <c r="AL20" s="65" t="s">
        <v>114</v>
      </c>
      <c r="AM20" s="65" t="s">
        <v>116</v>
      </c>
      <c r="AN20" s="55"/>
      <c r="AO20" s="55"/>
      <c r="AP20" s="55"/>
      <c r="AQ20" s="55"/>
      <c r="AR20" s="55"/>
      <c r="AS20" s="55"/>
      <c r="AT20" s="55"/>
      <c r="AU20" s="55"/>
      <c r="AV20" s="55"/>
      <c r="AW20" s="55"/>
      <c r="AX20" s="55"/>
      <c r="AY20" s="55"/>
      <c r="AZ20" s="55"/>
      <c r="BA20" s="55"/>
    </row>
    <row r="21" spans="1:179" s="56" customFormat="1" ht="90.75" customHeight="1" x14ac:dyDescent="0.25">
      <c r="A21" s="45">
        <v>12</v>
      </c>
      <c r="B21" s="46" t="s">
        <v>34</v>
      </c>
      <c r="C21" s="46"/>
      <c r="D21" s="46"/>
      <c r="E21" s="70"/>
      <c r="F21" s="71" t="s">
        <v>122</v>
      </c>
      <c r="G21" s="72" t="s">
        <v>123</v>
      </c>
      <c r="H21" s="73" t="s">
        <v>124</v>
      </c>
      <c r="I21" s="74" t="s">
        <v>105</v>
      </c>
      <c r="J21" s="75">
        <v>0.8</v>
      </c>
      <c r="K21" s="76" t="s">
        <v>78</v>
      </c>
      <c r="L21" s="77" t="s">
        <v>79</v>
      </c>
      <c r="M21" s="78" t="s">
        <v>39</v>
      </c>
      <c r="N21" s="52" t="s">
        <v>125</v>
      </c>
      <c r="O21" s="79" t="s">
        <v>126</v>
      </c>
      <c r="P21" s="53" t="s">
        <v>63</v>
      </c>
      <c r="Q21" s="53" t="s">
        <v>63</v>
      </c>
      <c r="R21" s="53" t="s">
        <v>63</v>
      </c>
      <c r="S21" s="53" t="s">
        <v>63</v>
      </c>
      <c r="T21" s="53" t="s">
        <v>63</v>
      </c>
      <c r="U21" s="80">
        <f xml:space="preserve"> 35/35</f>
        <v>1</v>
      </c>
      <c r="V21" s="53" t="s">
        <v>63</v>
      </c>
      <c r="W21" s="53" t="s">
        <v>63</v>
      </c>
      <c r="X21" s="53" t="s">
        <v>63</v>
      </c>
      <c r="Y21" s="53" t="s">
        <v>63</v>
      </c>
      <c r="Z21" s="53" t="s">
        <v>63</v>
      </c>
      <c r="AA21" s="81">
        <v>1</v>
      </c>
      <c r="AB21" s="53" t="s">
        <v>63</v>
      </c>
      <c r="AC21" s="53" t="s">
        <v>63</v>
      </c>
      <c r="AD21" s="82" t="s">
        <v>63</v>
      </c>
      <c r="AE21" s="53" t="s">
        <v>63</v>
      </c>
      <c r="AF21" s="53" t="s">
        <v>63</v>
      </c>
      <c r="AG21" s="83"/>
      <c r="AH21" s="53" t="s">
        <v>63</v>
      </c>
      <c r="AI21" s="53" t="s">
        <v>63</v>
      </c>
      <c r="AJ21" s="53" t="s">
        <v>63</v>
      </c>
      <c r="AK21" s="53" t="s">
        <v>63</v>
      </c>
      <c r="AL21" s="53" t="s">
        <v>63</v>
      </c>
      <c r="AM21" s="53" t="s">
        <v>63</v>
      </c>
      <c r="AN21" s="55"/>
      <c r="AO21" s="55"/>
      <c r="AP21" s="55"/>
      <c r="AQ21" s="55"/>
      <c r="AR21" s="55"/>
      <c r="AS21" s="55"/>
      <c r="AT21" s="55"/>
      <c r="AU21" s="55"/>
      <c r="AV21" s="55"/>
      <c r="AW21" s="55"/>
      <c r="AX21" s="55"/>
      <c r="AY21" s="55"/>
      <c r="AZ21" s="55"/>
      <c r="BA21" s="55"/>
    </row>
    <row r="22" spans="1:179" s="56" customFormat="1" ht="87.75" customHeight="1" x14ac:dyDescent="0.25">
      <c r="A22" s="45">
        <v>13</v>
      </c>
      <c r="B22" s="46" t="s">
        <v>34</v>
      </c>
      <c r="C22" s="46"/>
      <c r="D22" s="46"/>
      <c r="E22" s="70"/>
      <c r="F22" s="71" t="s">
        <v>127</v>
      </c>
      <c r="G22" s="72" t="s">
        <v>123</v>
      </c>
      <c r="H22" s="73" t="s">
        <v>124</v>
      </c>
      <c r="I22" s="74" t="s">
        <v>105</v>
      </c>
      <c r="J22" s="75">
        <v>0.8</v>
      </c>
      <c r="K22" s="76" t="s">
        <v>128</v>
      </c>
      <c r="L22" s="77" t="s">
        <v>129</v>
      </c>
      <c r="M22" s="78" t="s">
        <v>39</v>
      </c>
      <c r="N22" s="52" t="s">
        <v>125</v>
      </c>
      <c r="O22" s="79" t="s">
        <v>130</v>
      </c>
      <c r="P22" s="53" t="s">
        <v>63</v>
      </c>
      <c r="Q22" s="53" t="s">
        <v>63</v>
      </c>
      <c r="R22" s="53" t="s">
        <v>63</v>
      </c>
      <c r="S22" s="53" t="s">
        <v>63</v>
      </c>
      <c r="T22" s="53" t="s">
        <v>63</v>
      </c>
      <c r="U22" s="80">
        <f xml:space="preserve"> 35/35</f>
        <v>1</v>
      </c>
      <c r="V22" s="53" t="s">
        <v>63</v>
      </c>
      <c r="W22" s="53" t="s">
        <v>63</v>
      </c>
      <c r="X22" s="53" t="s">
        <v>63</v>
      </c>
      <c r="Y22" s="53" t="s">
        <v>63</v>
      </c>
      <c r="Z22" s="53" t="s">
        <v>63</v>
      </c>
      <c r="AA22" s="80">
        <f xml:space="preserve"> 35/35</f>
        <v>1</v>
      </c>
      <c r="AB22" s="53" t="s">
        <v>63</v>
      </c>
      <c r="AC22" s="53" t="s">
        <v>63</v>
      </c>
      <c r="AD22" s="53" t="s">
        <v>63</v>
      </c>
      <c r="AE22" s="53" t="s">
        <v>63</v>
      </c>
      <c r="AF22" s="53" t="s">
        <v>63</v>
      </c>
      <c r="AG22" s="83"/>
      <c r="AH22" s="53" t="s">
        <v>63</v>
      </c>
      <c r="AI22" s="53" t="s">
        <v>63</v>
      </c>
      <c r="AJ22" s="53" t="s">
        <v>63</v>
      </c>
      <c r="AK22" s="53" t="s">
        <v>63</v>
      </c>
      <c r="AL22" s="53" t="s">
        <v>63</v>
      </c>
      <c r="AM22" s="61"/>
      <c r="AN22" s="55"/>
      <c r="AO22" s="55"/>
      <c r="AP22" s="55"/>
      <c r="AQ22" s="55"/>
      <c r="AR22" s="55"/>
      <c r="AS22" s="55"/>
      <c r="AT22" s="55"/>
      <c r="AU22" s="55"/>
      <c r="AV22" s="55"/>
      <c r="AW22" s="55"/>
      <c r="AX22" s="55"/>
      <c r="AY22" s="55"/>
      <c r="AZ22" s="55"/>
      <c r="BA22" s="55"/>
    </row>
    <row r="23" spans="1:179" s="56" customFormat="1" ht="66" customHeight="1" x14ac:dyDescent="0.2">
      <c r="A23" s="45">
        <v>14</v>
      </c>
      <c r="B23" s="46"/>
      <c r="C23" s="46"/>
      <c r="D23" s="46" t="s">
        <v>34</v>
      </c>
      <c r="E23" s="46"/>
      <c r="F23" s="58" t="s">
        <v>131</v>
      </c>
      <c r="G23" s="59" t="s">
        <v>132</v>
      </c>
      <c r="H23" s="62" t="s">
        <v>133</v>
      </c>
      <c r="I23" s="84" t="s">
        <v>94</v>
      </c>
      <c r="J23" s="85">
        <v>0.9</v>
      </c>
      <c r="K23" s="50" t="s">
        <v>134</v>
      </c>
      <c r="L23" s="51" t="s">
        <v>135</v>
      </c>
      <c r="M23" s="60" t="s">
        <v>39</v>
      </c>
      <c r="N23" s="52" t="s">
        <v>136</v>
      </c>
      <c r="O23" s="48" t="s">
        <v>62</v>
      </c>
      <c r="P23" s="48" t="s">
        <v>63</v>
      </c>
      <c r="Q23" s="48" t="s">
        <v>63</v>
      </c>
      <c r="R23" s="86">
        <f>(9+8+8.1+8.1+8.8+8.2+8.6+9)/8</f>
        <v>8.4750000000000014</v>
      </c>
      <c r="S23" s="53" t="s">
        <v>63</v>
      </c>
      <c r="T23" s="53" t="s">
        <v>63</v>
      </c>
      <c r="U23" s="53" t="s">
        <v>63</v>
      </c>
      <c r="V23" s="53" t="s">
        <v>63</v>
      </c>
      <c r="W23" s="53" t="s">
        <v>63</v>
      </c>
      <c r="X23" s="53" t="s">
        <v>63</v>
      </c>
      <c r="Y23" s="53" t="s">
        <v>63</v>
      </c>
      <c r="Z23" s="53" t="s">
        <v>63</v>
      </c>
      <c r="AA23" s="53" t="s">
        <v>63</v>
      </c>
      <c r="AB23" s="53" t="s">
        <v>63</v>
      </c>
      <c r="AC23" s="53" t="s">
        <v>63</v>
      </c>
      <c r="AD23" s="53" t="s">
        <v>63</v>
      </c>
      <c r="AE23" s="53" t="s">
        <v>63</v>
      </c>
      <c r="AF23" s="53" t="s">
        <v>63</v>
      </c>
      <c r="AG23" s="53" t="s">
        <v>63</v>
      </c>
      <c r="AH23" s="53" t="s">
        <v>63</v>
      </c>
      <c r="AI23" s="53" t="s">
        <v>63</v>
      </c>
      <c r="AJ23" s="53" t="s">
        <v>63</v>
      </c>
      <c r="AK23" s="53" t="s">
        <v>63</v>
      </c>
      <c r="AL23" s="53" t="s">
        <v>63</v>
      </c>
      <c r="AM23" s="53" t="s">
        <v>63</v>
      </c>
      <c r="AN23" s="55"/>
      <c r="AO23" s="55"/>
      <c r="AP23" s="55"/>
      <c r="AQ23" s="55"/>
      <c r="AR23" s="55"/>
      <c r="AS23" s="55"/>
      <c r="AT23" s="55"/>
      <c r="AU23" s="55"/>
      <c r="AV23" s="55"/>
      <c r="AW23" s="55"/>
      <c r="AX23" s="55"/>
      <c r="AY23" s="55"/>
      <c r="AZ23" s="55"/>
      <c r="BA23" s="55"/>
    </row>
    <row r="24" spans="1:179" s="56" customFormat="1" ht="69.75" customHeight="1" x14ac:dyDescent="0.2">
      <c r="A24" s="45">
        <v>15</v>
      </c>
      <c r="B24" s="46"/>
      <c r="C24" s="46"/>
      <c r="D24" s="46"/>
      <c r="E24" s="46" t="s">
        <v>34</v>
      </c>
      <c r="F24" s="58" t="s">
        <v>137</v>
      </c>
      <c r="G24" s="59" t="s">
        <v>138</v>
      </c>
      <c r="H24" s="62" t="s">
        <v>139</v>
      </c>
      <c r="I24" s="84" t="s">
        <v>68</v>
      </c>
      <c r="J24" s="85">
        <v>0.9</v>
      </c>
      <c r="K24" s="50" t="s">
        <v>78</v>
      </c>
      <c r="L24" s="50" t="s">
        <v>79</v>
      </c>
      <c r="M24" s="60" t="s">
        <v>39</v>
      </c>
      <c r="N24" s="52" t="s">
        <v>140</v>
      </c>
      <c r="O24" s="48" t="s">
        <v>141</v>
      </c>
      <c r="P24" s="53">
        <v>0</v>
      </c>
      <c r="Q24" s="65">
        <f>2/2</f>
        <v>1</v>
      </c>
      <c r="R24" s="65">
        <f>1/1</f>
        <v>1</v>
      </c>
      <c r="S24" s="65" t="s">
        <v>63</v>
      </c>
      <c r="T24" s="65" t="s">
        <v>63</v>
      </c>
      <c r="U24" s="65" t="s">
        <v>63</v>
      </c>
      <c r="V24" s="65" t="s">
        <v>63</v>
      </c>
      <c r="W24" s="65" t="s">
        <v>63</v>
      </c>
      <c r="X24" s="65" t="s">
        <v>63</v>
      </c>
      <c r="Y24" s="65" t="s">
        <v>63</v>
      </c>
      <c r="Z24" s="65" t="s">
        <v>63</v>
      </c>
      <c r="AA24" s="65" t="s">
        <v>63</v>
      </c>
      <c r="AB24" s="53" t="s">
        <v>116</v>
      </c>
      <c r="AC24" s="47" t="s">
        <v>114</v>
      </c>
      <c r="AD24" s="47" t="s">
        <v>115</v>
      </c>
      <c r="AE24" s="53" t="s">
        <v>63</v>
      </c>
      <c r="AF24" s="53" t="s">
        <v>63</v>
      </c>
      <c r="AG24" s="53" t="s">
        <v>63</v>
      </c>
      <c r="AH24" s="53" t="s">
        <v>63</v>
      </c>
      <c r="AI24" s="53" t="s">
        <v>63</v>
      </c>
      <c r="AJ24" s="53" t="s">
        <v>63</v>
      </c>
      <c r="AK24" s="53" t="s">
        <v>63</v>
      </c>
      <c r="AL24" s="53" t="s">
        <v>63</v>
      </c>
      <c r="AM24" s="53" t="s">
        <v>63</v>
      </c>
      <c r="AN24" s="55"/>
      <c r="AO24" s="55"/>
      <c r="AP24" s="55"/>
      <c r="AQ24" s="55"/>
      <c r="AR24" s="55"/>
      <c r="AS24" s="55"/>
      <c r="AT24" s="55"/>
      <c r="AU24" s="55"/>
      <c r="AV24" s="55"/>
      <c r="AW24" s="55"/>
      <c r="AX24" s="55"/>
      <c r="AY24" s="55"/>
      <c r="AZ24" s="55"/>
      <c r="BA24" s="55"/>
    </row>
    <row r="25" spans="1:179" s="56" customFormat="1" ht="74.25" customHeight="1" x14ac:dyDescent="0.25">
      <c r="A25" s="45">
        <v>16</v>
      </c>
      <c r="B25" s="46"/>
      <c r="C25" s="46"/>
      <c r="D25" s="46"/>
      <c r="E25" s="46" t="s">
        <v>34</v>
      </c>
      <c r="F25" s="58" t="s">
        <v>142</v>
      </c>
      <c r="G25" s="59" t="s">
        <v>143</v>
      </c>
      <c r="H25" s="62" t="s">
        <v>144</v>
      </c>
      <c r="I25" s="74" t="s">
        <v>105</v>
      </c>
      <c r="J25" s="75">
        <v>0.8</v>
      </c>
      <c r="K25" s="76" t="s">
        <v>78</v>
      </c>
      <c r="L25" s="77" t="s">
        <v>79</v>
      </c>
      <c r="M25" s="78" t="s">
        <v>39</v>
      </c>
      <c r="N25" s="52" t="s">
        <v>125</v>
      </c>
      <c r="O25" s="79" t="s">
        <v>126</v>
      </c>
      <c r="P25" s="53" t="s">
        <v>63</v>
      </c>
      <c r="Q25" s="53" t="s">
        <v>63</v>
      </c>
      <c r="R25" s="53" t="s">
        <v>63</v>
      </c>
      <c r="S25" s="53" t="s">
        <v>63</v>
      </c>
      <c r="T25" s="53" t="s">
        <v>63</v>
      </c>
      <c r="U25" s="80">
        <f xml:space="preserve"> 35/35</f>
        <v>1</v>
      </c>
      <c r="V25" s="53" t="s">
        <v>63</v>
      </c>
      <c r="W25" s="53" t="s">
        <v>63</v>
      </c>
      <c r="X25" s="53" t="s">
        <v>63</v>
      </c>
      <c r="Y25" s="53" t="s">
        <v>63</v>
      </c>
      <c r="Z25" s="53" t="s">
        <v>63</v>
      </c>
      <c r="AA25" s="81">
        <v>1</v>
      </c>
      <c r="AB25" s="53" t="s">
        <v>63</v>
      </c>
      <c r="AC25" s="53" t="s">
        <v>63</v>
      </c>
      <c r="AD25" s="53" t="s">
        <v>63</v>
      </c>
      <c r="AE25" s="53" t="s">
        <v>63</v>
      </c>
      <c r="AF25" s="53" t="s">
        <v>63</v>
      </c>
      <c r="AG25" s="83"/>
      <c r="AH25" s="53" t="s">
        <v>63</v>
      </c>
      <c r="AI25" s="53" t="s">
        <v>63</v>
      </c>
      <c r="AJ25" s="53" t="s">
        <v>63</v>
      </c>
      <c r="AK25" s="53" t="s">
        <v>63</v>
      </c>
      <c r="AL25" s="53" t="s">
        <v>63</v>
      </c>
      <c r="AM25" s="61"/>
      <c r="AN25" s="55"/>
      <c r="AO25" s="55"/>
      <c r="AP25" s="55"/>
      <c r="AQ25" s="55"/>
      <c r="AR25" s="55"/>
      <c r="AS25" s="55"/>
      <c r="AT25" s="55"/>
      <c r="AU25" s="55"/>
      <c r="AV25" s="55"/>
      <c r="AW25" s="55"/>
      <c r="AX25" s="55"/>
      <c r="AY25" s="55"/>
      <c r="AZ25" s="55"/>
      <c r="BA25" s="55"/>
    </row>
    <row r="26" spans="1:179" s="23" customFormat="1" ht="12.75" customHeight="1" x14ac:dyDescent="0.2">
      <c r="A26" s="409" t="s">
        <v>49</v>
      </c>
      <c r="B26" s="409"/>
      <c r="C26" s="409"/>
      <c r="D26" s="409"/>
      <c r="E26" s="409"/>
      <c r="F26" s="409"/>
      <c r="G26" s="409"/>
      <c r="H26" s="409"/>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09"/>
      <c r="AL26" s="409"/>
      <c r="AM26" s="409"/>
      <c r="AN26" s="24"/>
      <c r="AO26" s="24"/>
      <c r="AP26" s="24"/>
      <c r="AQ26" s="24"/>
      <c r="AR26" s="24"/>
      <c r="AS26" s="24"/>
      <c r="AT26" s="24"/>
      <c r="AU26" s="24"/>
      <c r="AV26" s="24"/>
      <c r="AW26" s="24"/>
      <c r="AX26" s="24"/>
      <c r="AY26" s="24"/>
      <c r="AZ26" s="24"/>
      <c r="BA26" s="24"/>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7"/>
      <c r="DE26" s="87"/>
      <c r="DF26" s="87"/>
      <c r="DG26" s="87"/>
      <c r="DH26" s="87"/>
      <c r="DI26" s="87"/>
      <c r="DJ26" s="87"/>
      <c r="DK26" s="87"/>
      <c r="DL26" s="87"/>
      <c r="DM26" s="87"/>
      <c r="DN26" s="87"/>
      <c r="DO26" s="87"/>
      <c r="DP26" s="87"/>
      <c r="DQ26" s="87"/>
      <c r="DR26" s="87"/>
      <c r="DS26" s="87"/>
      <c r="DT26" s="87"/>
      <c r="DU26" s="87"/>
      <c r="DV26" s="87"/>
      <c r="DW26" s="87"/>
      <c r="DX26" s="87"/>
      <c r="DY26" s="87"/>
      <c r="DZ26" s="87"/>
      <c r="EA26" s="87"/>
      <c r="EB26" s="87"/>
      <c r="EC26" s="87"/>
      <c r="ED26" s="87"/>
      <c r="EE26" s="87"/>
      <c r="EF26" s="87"/>
      <c r="EG26" s="87"/>
      <c r="EH26" s="87"/>
      <c r="EI26" s="87"/>
      <c r="EJ26" s="87"/>
      <c r="EK26" s="87"/>
      <c r="EL26" s="87"/>
      <c r="EM26" s="87"/>
      <c r="EN26" s="87"/>
      <c r="EO26" s="87"/>
      <c r="EP26" s="87"/>
      <c r="EQ26" s="87"/>
      <c r="ER26" s="87"/>
      <c r="ES26" s="87"/>
      <c r="ET26" s="87"/>
      <c r="EU26" s="87"/>
      <c r="EV26" s="87"/>
      <c r="EW26" s="87"/>
      <c r="EX26" s="87"/>
      <c r="EY26" s="87"/>
      <c r="EZ26" s="87"/>
      <c r="FA26" s="87"/>
      <c r="FB26" s="87"/>
      <c r="FC26" s="87"/>
      <c r="FD26" s="87"/>
      <c r="FE26" s="87"/>
      <c r="FF26" s="87"/>
      <c r="FG26" s="87"/>
      <c r="FH26" s="87"/>
      <c r="FI26" s="87"/>
      <c r="FJ26" s="87"/>
      <c r="FK26" s="87"/>
      <c r="FL26" s="87"/>
      <c r="FM26" s="87"/>
      <c r="FN26" s="87"/>
      <c r="FO26" s="87"/>
      <c r="FP26" s="87"/>
      <c r="FQ26" s="87"/>
      <c r="FR26" s="87"/>
      <c r="FS26" s="87"/>
      <c r="FT26" s="87"/>
      <c r="FU26" s="87"/>
      <c r="FV26" s="87"/>
      <c r="FW26" s="87"/>
    </row>
    <row r="27" spans="1:179" s="1" customFormat="1" ht="12.75" customHeight="1" x14ac:dyDescent="0.2">
      <c r="A27" s="410" t="s">
        <v>145</v>
      </c>
      <c r="B27" s="410"/>
      <c r="C27" s="410"/>
      <c r="D27" s="410"/>
      <c r="E27" s="410"/>
      <c r="F27" s="410"/>
      <c r="G27" s="410"/>
      <c r="H27" s="410"/>
      <c r="I27" s="410"/>
      <c r="J27" s="410"/>
      <c r="K27" s="410"/>
      <c r="L27" s="410"/>
      <c r="M27" s="410"/>
      <c r="N27" s="410"/>
      <c r="O27" s="410"/>
      <c r="P27" s="410"/>
      <c r="Q27" s="410"/>
      <c r="R27" s="410"/>
      <c r="S27" s="410"/>
      <c r="T27" s="410"/>
      <c r="U27" s="410"/>
      <c r="V27" s="410"/>
      <c r="W27" s="410"/>
      <c r="X27" s="410"/>
      <c r="Y27" s="410"/>
      <c r="Z27" s="410"/>
      <c r="AA27" s="410"/>
      <c r="AB27" s="410"/>
      <c r="AC27" s="410"/>
      <c r="AD27" s="410"/>
      <c r="AE27" s="410"/>
      <c r="AF27" s="410"/>
      <c r="AG27" s="410"/>
      <c r="AH27" s="410"/>
      <c r="AI27" s="410"/>
      <c r="AJ27" s="410"/>
      <c r="AK27" s="410"/>
      <c r="AL27" s="410"/>
      <c r="AM27" s="410"/>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24"/>
      <c r="DL27" s="24"/>
      <c r="DM27" s="24"/>
      <c r="DN27" s="24"/>
      <c r="DO27" s="24"/>
      <c r="DP27" s="24"/>
      <c r="DQ27" s="24"/>
      <c r="DR27" s="24"/>
      <c r="DS27" s="24"/>
      <c r="DT27" s="24"/>
      <c r="DU27" s="24"/>
      <c r="DV27" s="24"/>
      <c r="DW27" s="24"/>
      <c r="DX27" s="24"/>
      <c r="DY27" s="24"/>
      <c r="DZ27" s="24"/>
      <c r="EA27" s="24"/>
      <c r="EB27" s="24"/>
      <c r="EC27" s="24"/>
      <c r="ED27" s="24"/>
      <c r="EE27" s="24"/>
      <c r="EF27" s="24"/>
      <c r="EG27" s="24"/>
      <c r="EH27" s="24"/>
      <c r="EI27" s="24"/>
      <c r="EJ27" s="24"/>
      <c r="EK27" s="24"/>
      <c r="EL27" s="24"/>
      <c r="EM27" s="24"/>
      <c r="EN27" s="24"/>
      <c r="EO27" s="24"/>
      <c r="EP27" s="24"/>
      <c r="EQ27" s="24"/>
      <c r="ER27" s="24"/>
      <c r="ES27" s="24"/>
      <c r="ET27" s="24"/>
      <c r="EU27" s="24"/>
      <c r="EV27" s="24"/>
      <c r="EW27" s="24"/>
      <c r="EX27" s="24"/>
      <c r="EY27" s="24"/>
      <c r="EZ27" s="24"/>
      <c r="FA27" s="24"/>
      <c r="FB27" s="24"/>
      <c r="FC27" s="24"/>
      <c r="FD27" s="24"/>
      <c r="FE27" s="24"/>
      <c r="FF27" s="24"/>
      <c r="FG27" s="24"/>
      <c r="FH27" s="24"/>
      <c r="FI27" s="24"/>
      <c r="FJ27" s="24"/>
      <c r="FK27" s="24"/>
      <c r="FL27" s="24"/>
      <c r="FM27" s="24"/>
      <c r="FN27" s="24"/>
      <c r="FO27" s="24"/>
      <c r="FP27" s="24"/>
      <c r="FQ27" s="24"/>
      <c r="FR27" s="24"/>
      <c r="FS27" s="24"/>
      <c r="FT27" s="24"/>
      <c r="FU27" s="24"/>
      <c r="FV27" s="24"/>
      <c r="FW27" s="24"/>
    </row>
    <row r="28" spans="1:179" s="1" customFormat="1" x14ac:dyDescent="0.2">
      <c r="A28" s="410"/>
      <c r="B28" s="410"/>
      <c r="C28" s="410"/>
      <c r="D28" s="410"/>
      <c r="E28" s="410"/>
      <c r="F28" s="410"/>
      <c r="G28" s="410"/>
      <c r="H28" s="410"/>
      <c r="I28" s="410"/>
      <c r="J28" s="410"/>
      <c r="K28" s="410"/>
      <c r="L28" s="410"/>
      <c r="M28" s="410"/>
      <c r="N28" s="410"/>
      <c r="O28" s="410"/>
      <c r="P28" s="410"/>
      <c r="Q28" s="410"/>
      <c r="R28" s="410"/>
      <c r="S28" s="410"/>
      <c r="T28" s="410"/>
      <c r="U28" s="410"/>
      <c r="V28" s="410"/>
      <c r="W28" s="410"/>
      <c r="X28" s="410"/>
      <c r="Y28" s="410"/>
      <c r="Z28" s="410"/>
      <c r="AA28" s="410"/>
      <c r="AB28" s="410"/>
      <c r="AC28" s="410"/>
      <c r="AD28" s="410"/>
      <c r="AE28" s="410"/>
      <c r="AF28" s="410"/>
      <c r="AG28" s="410"/>
      <c r="AH28" s="410"/>
      <c r="AI28" s="410"/>
      <c r="AJ28" s="410"/>
      <c r="AK28" s="410"/>
      <c r="AL28" s="410"/>
      <c r="AM28" s="410"/>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c r="DT28" s="24"/>
      <c r="DU28" s="24"/>
      <c r="DV28" s="24"/>
      <c r="DW28" s="24"/>
      <c r="DX28" s="24"/>
      <c r="DY28" s="24"/>
      <c r="DZ28" s="24"/>
      <c r="EA28" s="24"/>
      <c r="EB28" s="24"/>
      <c r="EC28" s="24"/>
      <c r="ED28" s="24"/>
      <c r="EE28" s="24"/>
      <c r="EF28" s="24"/>
      <c r="EG28" s="24"/>
      <c r="EH28" s="24"/>
      <c r="EI28" s="24"/>
      <c r="EJ28" s="24"/>
      <c r="EK28" s="24"/>
      <c r="EL28" s="24"/>
      <c r="EM28" s="24"/>
      <c r="EN28" s="24"/>
      <c r="EO28" s="24"/>
      <c r="EP28" s="24"/>
      <c r="EQ28" s="24"/>
      <c r="ER28" s="24"/>
      <c r="ES28" s="24"/>
      <c r="ET28" s="24"/>
      <c r="EU28" s="24"/>
      <c r="EV28" s="24"/>
      <c r="EW28" s="24"/>
      <c r="EX28" s="24"/>
      <c r="EY28" s="24"/>
      <c r="EZ28" s="24"/>
      <c r="FA28" s="24"/>
      <c r="FB28" s="24"/>
      <c r="FC28" s="24"/>
      <c r="FD28" s="24"/>
      <c r="FE28" s="24"/>
      <c r="FF28" s="24"/>
      <c r="FG28" s="24"/>
      <c r="FH28" s="24"/>
      <c r="FI28" s="24"/>
      <c r="FJ28" s="24"/>
      <c r="FK28" s="24"/>
      <c r="FL28" s="24"/>
      <c r="FM28" s="24"/>
      <c r="FN28" s="24"/>
      <c r="FO28" s="24"/>
      <c r="FP28" s="24"/>
      <c r="FQ28" s="24"/>
      <c r="FR28" s="24"/>
      <c r="FS28" s="24"/>
      <c r="FT28" s="24"/>
      <c r="FU28" s="24"/>
      <c r="FV28" s="24"/>
      <c r="FW28" s="24"/>
    </row>
    <row r="29" spans="1:179" s="1" customFormat="1" x14ac:dyDescent="0.2">
      <c r="A29" s="410"/>
      <c r="B29" s="410"/>
      <c r="C29" s="410"/>
      <c r="D29" s="410"/>
      <c r="E29" s="410"/>
      <c r="F29" s="410"/>
      <c r="G29" s="410"/>
      <c r="H29" s="410"/>
      <c r="I29" s="410"/>
      <c r="J29" s="410"/>
      <c r="K29" s="410"/>
      <c r="L29" s="410"/>
      <c r="M29" s="410"/>
      <c r="N29" s="410"/>
      <c r="O29" s="410"/>
      <c r="P29" s="410"/>
      <c r="Q29" s="410"/>
      <c r="R29" s="410"/>
      <c r="S29" s="410"/>
      <c r="T29" s="410"/>
      <c r="U29" s="410"/>
      <c r="V29" s="410"/>
      <c r="W29" s="410"/>
      <c r="X29" s="410"/>
      <c r="Y29" s="410"/>
      <c r="Z29" s="410"/>
      <c r="AA29" s="410"/>
      <c r="AB29" s="410"/>
      <c r="AC29" s="410"/>
      <c r="AD29" s="410"/>
      <c r="AE29" s="410"/>
      <c r="AF29" s="410"/>
      <c r="AG29" s="410"/>
      <c r="AH29" s="410"/>
      <c r="AI29" s="410"/>
      <c r="AJ29" s="410"/>
      <c r="AK29" s="410"/>
      <c r="AL29" s="410"/>
      <c r="AM29" s="410"/>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4"/>
      <c r="DI29" s="24"/>
      <c r="DJ29" s="24"/>
      <c r="DK29" s="24"/>
      <c r="DL29" s="24"/>
      <c r="DM29" s="24"/>
      <c r="DN29" s="24"/>
      <c r="DO29" s="24"/>
      <c r="DP29" s="24"/>
      <c r="DQ29" s="24"/>
      <c r="DR29" s="24"/>
      <c r="DS29" s="24"/>
      <c r="DT29" s="24"/>
      <c r="DU29" s="24"/>
      <c r="DV29" s="24"/>
      <c r="DW29" s="24"/>
      <c r="DX29" s="24"/>
      <c r="DY29" s="24"/>
      <c r="DZ29" s="24"/>
      <c r="EA29" s="24"/>
      <c r="EB29" s="24"/>
      <c r="EC29" s="24"/>
      <c r="ED29" s="24"/>
      <c r="EE29" s="24"/>
      <c r="EF29" s="24"/>
      <c r="EG29" s="24"/>
      <c r="EH29" s="24"/>
      <c r="EI29" s="24"/>
      <c r="EJ29" s="24"/>
      <c r="EK29" s="24"/>
      <c r="EL29" s="24"/>
      <c r="EM29" s="24"/>
      <c r="EN29" s="24"/>
      <c r="EO29" s="24"/>
      <c r="EP29" s="24"/>
      <c r="EQ29" s="24"/>
      <c r="ER29" s="24"/>
      <c r="ES29" s="24"/>
      <c r="ET29" s="24"/>
      <c r="EU29" s="24"/>
      <c r="EV29" s="24"/>
      <c r="EW29" s="24"/>
      <c r="EX29" s="24"/>
      <c r="EY29" s="24"/>
      <c r="EZ29" s="24"/>
      <c r="FA29" s="24"/>
      <c r="FB29" s="24"/>
      <c r="FC29" s="24"/>
      <c r="FD29" s="24"/>
      <c r="FE29" s="24"/>
      <c r="FF29" s="24"/>
      <c r="FG29" s="24"/>
      <c r="FH29" s="24"/>
      <c r="FI29" s="24"/>
      <c r="FJ29" s="24"/>
      <c r="FK29" s="24"/>
      <c r="FL29" s="24"/>
      <c r="FM29" s="24"/>
      <c r="FN29" s="24"/>
      <c r="FO29" s="24"/>
      <c r="FP29" s="24"/>
      <c r="FQ29" s="24"/>
      <c r="FR29" s="24"/>
      <c r="FS29" s="24"/>
      <c r="FT29" s="24"/>
      <c r="FU29" s="24"/>
      <c r="FV29" s="24"/>
      <c r="FW29" s="24"/>
    </row>
    <row r="30" spans="1:179" s="1" customFormat="1" x14ac:dyDescent="0.2">
      <c r="A30" s="410"/>
      <c r="B30" s="410"/>
      <c r="C30" s="410"/>
      <c r="D30" s="410"/>
      <c r="E30" s="410"/>
      <c r="F30" s="410"/>
      <c r="G30" s="410"/>
      <c r="H30" s="410"/>
      <c r="I30" s="410"/>
      <c r="J30" s="410"/>
      <c r="K30" s="410"/>
      <c r="L30" s="410"/>
      <c r="M30" s="410"/>
      <c r="N30" s="410"/>
      <c r="O30" s="410"/>
      <c r="P30" s="410"/>
      <c r="Q30" s="410"/>
      <c r="R30" s="410"/>
      <c r="S30" s="410"/>
      <c r="T30" s="410"/>
      <c r="U30" s="410"/>
      <c r="V30" s="410"/>
      <c r="W30" s="410"/>
      <c r="X30" s="410"/>
      <c r="Y30" s="410"/>
      <c r="Z30" s="410"/>
      <c r="AA30" s="410"/>
      <c r="AB30" s="410"/>
      <c r="AC30" s="410"/>
      <c r="AD30" s="410"/>
      <c r="AE30" s="410"/>
      <c r="AF30" s="410"/>
      <c r="AG30" s="410"/>
      <c r="AH30" s="410"/>
      <c r="AI30" s="410"/>
      <c r="AJ30" s="410"/>
      <c r="AK30" s="410"/>
      <c r="AL30" s="410"/>
      <c r="AM30" s="410"/>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24"/>
      <c r="ET30" s="24"/>
      <c r="EU30" s="24"/>
      <c r="EV30" s="24"/>
      <c r="EW30" s="24"/>
      <c r="EX30" s="24"/>
      <c r="EY30" s="24"/>
      <c r="EZ30" s="24"/>
      <c r="FA30" s="24"/>
      <c r="FB30" s="24"/>
      <c r="FC30" s="24"/>
      <c r="FD30" s="24"/>
      <c r="FE30" s="24"/>
      <c r="FF30" s="24"/>
      <c r="FG30" s="24"/>
      <c r="FH30" s="24"/>
      <c r="FI30" s="24"/>
      <c r="FJ30" s="24"/>
      <c r="FK30" s="24"/>
      <c r="FL30" s="24"/>
      <c r="FM30" s="24"/>
      <c r="FN30" s="24"/>
      <c r="FO30" s="24"/>
      <c r="FP30" s="24"/>
      <c r="FQ30" s="24"/>
      <c r="FR30" s="24"/>
      <c r="FS30" s="24"/>
      <c r="FT30" s="24"/>
      <c r="FU30" s="24"/>
      <c r="FV30" s="24"/>
      <c r="FW30" s="24"/>
    </row>
    <row r="31" spans="1:179" s="1" customFormat="1" x14ac:dyDescent="0.2">
      <c r="A31" s="410"/>
      <c r="B31" s="410"/>
      <c r="C31" s="410"/>
      <c r="D31" s="410"/>
      <c r="E31" s="410"/>
      <c r="F31" s="410"/>
      <c r="G31" s="410"/>
      <c r="H31" s="410"/>
      <c r="I31" s="410"/>
      <c r="J31" s="410"/>
      <c r="K31" s="410"/>
      <c r="L31" s="410"/>
      <c r="M31" s="410"/>
      <c r="N31" s="410"/>
      <c r="O31" s="410"/>
      <c r="P31" s="410"/>
      <c r="Q31" s="410"/>
      <c r="R31" s="410"/>
      <c r="S31" s="410"/>
      <c r="T31" s="410"/>
      <c r="U31" s="410"/>
      <c r="V31" s="410"/>
      <c r="W31" s="410"/>
      <c r="X31" s="410"/>
      <c r="Y31" s="410"/>
      <c r="Z31" s="410"/>
      <c r="AA31" s="410"/>
      <c r="AB31" s="410"/>
      <c r="AC31" s="410"/>
      <c r="AD31" s="410"/>
      <c r="AE31" s="410"/>
      <c r="AF31" s="410"/>
      <c r="AG31" s="410"/>
      <c r="AH31" s="410"/>
      <c r="AI31" s="410"/>
      <c r="AJ31" s="410"/>
      <c r="AK31" s="410"/>
      <c r="AL31" s="410"/>
      <c r="AM31" s="410"/>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4"/>
      <c r="DI31" s="24"/>
      <c r="DJ31" s="24"/>
      <c r="DK31" s="24"/>
      <c r="DL31" s="24"/>
      <c r="DM31" s="24"/>
      <c r="DN31" s="24"/>
      <c r="DO31" s="24"/>
      <c r="DP31" s="24"/>
      <c r="DQ31" s="24"/>
      <c r="DR31" s="24"/>
      <c r="DS31" s="24"/>
      <c r="DT31" s="24"/>
      <c r="DU31" s="24"/>
      <c r="DV31" s="24"/>
      <c r="DW31" s="24"/>
      <c r="DX31" s="24"/>
      <c r="DY31" s="24"/>
      <c r="DZ31" s="24"/>
      <c r="EA31" s="24"/>
      <c r="EB31" s="24"/>
      <c r="EC31" s="24"/>
      <c r="ED31" s="24"/>
      <c r="EE31" s="24"/>
      <c r="EF31" s="24"/>
      <c r="EG31" s="24"/>
      <c r="EH31" s="24"/>
      <c r="EI31" s="24"/>
      <c r="EJ31" s="24"/>
      <c r="EK31" s="24"/>
      <c r="EL31" s="24"/>
      <c r="EM31" s="24"/>
      <c r="EN31" s="24"/>
      <c r="EO31" s="24"/>
      <c r="EP31" s="24"/>
      <c r="EQ31" s="24"/>
      <c r="ER31" s="24"/>
      <c r="ES31" s="24"/>
      <c r="ET31" s="24"/>
      <c r="EU31" s="24"/>
      <c r="EV31" s="24"/>
      <c r="EW31" s="24"/>
      <c r="EX31" s="24"/>
      <c r="EY31" s="24"/>
      <c r="EZ31" s="24"/>
      <c r="FA31" s="24"/>
      <c r="FB31" s="24"/>
      <c r="FC31" s="24"/>
      <c r="FD31" s="24"/>
      <c r="FE31" s="24"/>
      <c r="FF31" s="24"/>
      <c r="FG31" s="24"/>
      <c r="FH31" s="24"/>
      <c r="FI31" s="24"/>
      <c r="FJ31" s="24"/>
      <c r="FK31" s="24"/>
      <c r="FL31" s="24"/>
      <c r="FM31" s="24"/>
      <c r="FN31" s="24"/>
      <c r="FO31" s="24"/>
      <c r="FP31" s="24"/>
      <c r="FQ31" s="24"/>
      <c r="FR31" s="24"/>
      <c r="FS31" s="24"/>
      <c r="FT31" s="24"/>
      <c r="FU31" s="24"/>
      <c r="FV31" s="24"/>
      <c r="FW31" s="24"/>
    </row>
    <row r="32" spans="1:179" s="1" customFormat="1" ht="9" customHeight="1" x14ac:dyDescent="0.2">
      <c r="A32" s="410"/>
      <c r="B32" s="410"/>
      <c r="C32" s="410"/>
      <c r="D32" s="410"/>
      <c r="E32" s="410"/>
      <c r="F32" s="410"/>
      <c r="G32" s="410"/>
      <c r="H32" s="410"/>
      <c r="I32" s="410"/>
      <c r="J32" s="410"/>
      <c r="K32" s="410"/>
      <c r="L32" s="410"/>
      <c r="M32" s="410"/>
      <c r="N32" s="410"/>
      <c r="O32" s="410"/>
      <c r="P32" s="410"/>
      <c r="Q32" s="410"/>
      <c r="R32" s="410"/>
      <c r="S32" s="410"/>
      <c r="T32" s="410"/>
      <c r="U32" s="410"/>
      <c r="V32" s="410"/>
      <c r="W32" s="410"/>
      <c r="X32" s="410"/>
      <c r="Y32" s="410"/>
      <c r="Z32" s="410"/>
      <c r="AA32" s="410"/>
      <c r="AB32" s="410"/>
      <c r="AC32" s="410"/>
      <c r="AD32" s="410"/>
      <c r="AE32" s="410"/>
      <c r="AF32" s="410"/>
      <c r="AG32" s="410"/>
      <c r="AH32" s="410"/>
      <c r="AI32" s="410"/>
      <c r="AJ32" s="410"/>
      <c r="AK32" s="410"/>
      <c r="AL32" s="410"/>
      <c r="AM32" s="410"/>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c r="EW32" s="24"/>
      <c r="EX32" s="24"/>
      <c r="EY32" s="24"/>
      <c r="EZ32" s="24"/>
      <c r="FA32" s="24"/>
      <c r="FB32" s="24"/>
      <c r="FC32" s="24"/>
      <c r="FD32" s="24"/>
      <c r="FE32" s="24"/>
      <c r="FF32" s="24"/>
      <c r="FG32" s="24"/>
      <c r="FH32" s="24"/>
      <c r="FI32" s="24"/>
      <c r="FJ32" s="24"/>
      <c r="FK32" s="24"/>
      <c r="FL32" s="24"/>
      <c r="FM32" s="24"/>
      <c r="FN32" s="24"/>
      <c r="FO32" s="24"/>
      <c r="FP32" s="24"/>
      <c r="FQ32" s="24"/>
      <c r="FR32" s="24"/>
      <c r="FS32" s="24"/>
      <c r="FT32" s="24"/>
      <c r="FU32" s="24"/>
      <c r="FV32" s="24"/>
      <c r="FW32" s="24"/>
    </row>
    <row r="33" spans="1:179" s="89" customFormat="1" ht="17.25" customHeight="1" x14ac:dyDescent="0.2">
      <c r="A33" s="410"/>
      <c r="B33" s="410"/>
      <c r="C33" s="410"/>
      <c r="D33" s="410"/>
      <c r="E33" s="410"/>
      <c r="F33" s="410"/>
      <c r="G33" s="410"/>
      <c r="H33" s="410"/>
      <c r="I33" s="410"/>
      <c r="J33" s="410"/>
      <c r="K33" s="410"/>
      <c r="L33" s="410"/>
      <c r="M33" s="410"/>
      <c r="N33" s="410"/>
      <c r="O33" s="410"/>
      <c r="P33" s="410"/>
      <c r="Q33" s="410"/>
      <c r="R33" s="410"/>
      <c r="S33" s="410"/>
      <c r="T33" s="410"/>
      <c r="U33" s="410"/>
      <c r="V33" s="410"/>
      <c r="W33" s="410"/>
      <c r="X33" s="410"/>
      <c r="Y33" s="410"/>
      <c r="Z33" s="410"/>
      <c r="AA33" s="410"/>
      <c r="AB33" s="410"/>
      <c r="AC33" s="410"/>
      <c r="AD33" s="410"/>
      <c r="AE33" s="410"/>
      <c r="AF33" s="410"/>
      <c r="AG33" s="410"/>
      <c r="AH33" s="410"/>
      <c r="AI33" s="410"/>
      <c r="AJ33" s="410"/>
      <c r="AK33" s="410"/>
      <c r="AL33" s="410"/>
      <c r="AM33" s="410"/>
      <c r="AN33" s="24"/>
      <c r="AO33" s="24"/>
      <c r="AP33" s="24"/>
      <c r="AQ33" s="24"/>
      <c r="AR33" s="24"/>
      <c r="AS33" s="24"/>
      <c r="AT33" s="24"/>
      <c r="AU33" s="24"/>
      <c r="AV33" s="24"/>
      <c r="AW33" s="24"/>
      <c r="AX33" s="24"/>
      <c r="AY33" s="24"/>
      <c r="AZ33" s="24"/>
      <c r="BA33" s="24"/>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A33" s="88"/>
      <c r="DB33" s="88"/>
      <c r="DC33" s="88"/>
      <c r="DD33" s="88"/>
      <c r="DE33" s="88"/>
      <c r="DF33" s="88"/>
      <c r="DG33" s="88"/>
      <c r="DH33" s="88"/>
      <c r="DI33" s="88"/>
      <c r="DJ33" s="88"/>
      <c r="DK33" s="88"/>
      <c r="DL33" s="88"/>
      <c r="DM33" s="88"/>
      <c r="DN33" s="88"/>
      <c r="DO33" s="88"/>
      <c r="DP33" s="88"/>
      <c r="DQ33" s="88"/>
      <c r="DR33" s="88"/>
      <c r="DS33" s="88"/>
      <c r="DT33" s="88"/>
      <c r="DU33" s="88"/>
      <c r="DV33" s="88"/>
      <c r="DW33" s="88"/>
      <c r="DX33" s="88"/>
      <c r="DY33" s="88"/>
      <c r="DZ33" s="88"/>
      <c r="EA33" s="88"/>
      <c r="EB33" s="88"/>
      <c r="EC33" s="88"/>
      <c r="ED33" s="88"/>
      <c r="EE33" s="88"/>
      <c r="EF33" s="88"/>
      <c r="EG33" s="88"/>
      <c r="EH33" s="88"/>
      <c r="EI33" s="88"/>
      <c r="EJ33" s="88"/>
      <c r="EK33" s="88"/>
      <c r="EL33" s="88"/>
      <c r="EM33" s="88"/>
      <c r="EN33" s="88"/>
      <c r="EO33" s="88"/>
      <c r="EP33" s="88"/>
      <c r="EQ33" s="88"/>
      <c r="ER33" s="88"/>
      <c r="ES33" s="88"/>
      <c r="ET33" s="88"/>
      <c r="EU33" s="88"/>
      <c r="EV33" s="88"/>
      <c r="EW33" s="88"/>
      <c r="EX33" s="88"/>
      <c r="EY33" s="88"/>
      <c r="EZ33" s="88"/>
      <c r="FA33" s="88"/>
      <c r="FB33" s="88"/>
      <c r="FC33" s="88"/>
      <c r="FD33" s="88"/>
      <c r="FE33" s="88"/>
      <c r="FF33" s="88"/>
      <c r="FG33" s="88"/>
      <c r="FH33" s="88"/>
      <c r="FI33" s="88"/>
      <c r="FJ33" s="88"/>
      <c r="FK33" s="88"/>
      <c r="FL33" s="88"/>
      <c r="FM33" s="88"/>
      <c r="FN33" s="88"/>
      <c r="FO33" s="88"/>
      <c r="FP33" s="88"/>
      <c r="FQ33" s="88"/>
      <c r="FR33" s="88"/>
      <c r="FS33" s="88"/>
      <c r="FT33" s="88"/>
      <c r="FU33" s="88"/>
      <c r="FV33" s="88"/>
      <c r="FW33" s="88"/>
    </row>
    <row r="34" spans="1:179" ht="12.75" customHeight="1" x14ac:dyDescent="0.2">
      <c r="A34" s="410"/>
      <c r="B34" s="410"/>
      <c r="C34" s="410"/>
      <c r="D34" s="410"/>
      <c r="E34" s="410"/>
      <c r="F34" s="410"/>
      <c r="G34" s="410"/>
      <c r="H34" s="410"/>
      <c r="I34" s="410"/>
      <c r="J34" s="410"/>
      <c r="K34" s="410"/>
      <c r="L34" s="410"/>
      <c r="M34" s="410"/>
      <c r="N34" s="410"/>
      <c r="O34" s="410"/>
      <c r="P34" s="410"/>
      <c r="Q34" s="410"/>
      <c r="R34" s="410"/>
      <c r="S34" s="410"/>
      <c r="T34" s="410"/>
      <c r="U34" s="410"/>
      <c r="V34" s="410"/>
      <c r="W34" s="410"/>
      <c r="X34" s="410"/>
      <c r="Y34" s="410"/>
      <c r="Z34" s="410"/>
      <c r="AA34" s="410"/>
      <c r="AB34" s="410"/>
      <c r="AC34" s="410"/>
      <c r="AD34" s="410"/>
      <c r="AE34" s="410"/>
      <c r="AF34" s="410"/>
      <c r="AG34" s="410"/>
      <c r="AH34" s="410"/>
      <c r="AI34" s="410"/>
      <c r="AJ34" s="410"/>
      <c r="AK34" s="410"/>
      <c r="AL34" s="410"/>
      <c r="AM34" s="410"/>
    </row>
    <row r="35" spans="1:179" x14ac:dyDescent="0.2">
      <c r="A35" s="410"/>
      <c r="B35" s="410"/>
      <c r="C35" s="410"/>
      <c r="D35" s="410"/>
      <c r="E35" s="410"/>
      <c r="F35" s="410"/>
      <c r="G35" s="410"/>
      <c r="H35" s="410"/>
      <c r="I35" s="410"/>
      <c r="J35" s="410"/>
      <c r="K35" s="410"/>
      <c r="L35" s="410"/>
      <c r="M35" s="410"/>
      <c r="N35" s="410"/>
      <c r="O35" s="410"/>
      <c r="P35" s="410"/>
      <c r="Q35" s="410"/>
      <c r="R35" s="410"/>
      <c r="S35" s="410"/>
      <c r="T35" s="410"/>
      <c r="U35" s="410"/>
      <c r="V35" s="410"/>
      <c r="W35" s="410"/>
      <c r="X35" s="410"/>
      <c r="Y35" s="410"/>
      <c r="Z35" s="410"/>
      <c r="AA35" s="410"/>
      <c r="AB35" s="410"/>
      <c r="AC35" s="410"/>
      <c r="AD35" s="410"/>
      <c r="AE35" s="410"/>
      <c r="AF35" s="410"/>
      <c r="AG35" s="410"/>
      <c r="AH35" s="410"/>
      <c r="AI35" s="410"/>
      <c r="AJ35" s="410"/>
      <c r="AK35" s="410"/>
      <c r="AL35" s="410"/>
      <c r="AM35" s="410"/>
    </row>
    <row r="36" spans="1:179" x14ac:dyDescent="0.2">
      <c r="A36" s="410"/>
      <c r="B36" s="410"/>
      <c r="C36" s="410"/>
      <c r="D36" s="410"/>
      <c r="E36" s="410"/>
      <c r="F36" s="410"/>
      <c r="G36" s="410"/>
      <c r="H36" s="410"/>
      <c r="I36" s="410"/>
      <c r="J36" s="410"/>
      <c r="K36" s="410"/>
      <c r="L36" s="410"/>
      <c r="M36" s="410"/>
      <c r="N36" s="410"/>
      <c r="O36" s="410"/>
      <c r="P36" s="410"/>
      <c r="Q36" s="410"/>
      <c r="R36" s="410"/>
      <c r="S36" s="410"/>
      <c r="T36" s="410"/>
      <c r="U36" s="410"/>
      <c r="V36" s="410"/>
      <c r="W36" s="410"/>
      <c r="X36" s="410"/>
      <c r="Y36" s="410"/>
      <c r="Z36" s="410"/>
      <c r="AA36" s="410"/>
      <c r="AB36" s="410"/>
      <c r="AC36" s="410"/>
      <c r="AD36" s="410"/>
      <c r="AE36" s="410"/>
      <c r="AF36" s="410"/>
      <c r="AG36" s="410"/>
      <c r="AH36" s="410"/>
      <c r="AI36" s="410"/>
      <c r="AJ36" s="410"/>
      <c r="AK36" s="410"/>
      <c r="AL36" s="410"/>
      <c r="AM36" s="410"/>
    </row>
    <row r="37" spans="1:179" x14ac:dyDescent="0.2">
      <c r="A37" s="410"/>
      <c r="B37" s="410"/>
      <c r="C37" s="410"/>
      <c r="D37" s="410"/>
      <c r="E37" s="410"/>
      <c r="F37" s="410"/>
      <c r="G37" s="410"/>
      <c r="H37" s="410"/>
      <c r="I37" s="410"/>
      <c r="J37" s="410"/>
      <c r="K37" s="410"/>
      <c r="L37" s="410"/>
      <c r="M37" s="410"/>
      <c r="N37" s="410"/>
      <c r="O37" s="410"/>
      <c r="P37" s="410"/>
      <c r="Q37" s="410"/>
      <c r="R37" s="410"/>
      <c r="S37" s="410"/>
      <c r="T37" s="410"/>
      <c r="U37" s="410"/>
      <c r="V37" s="410"/>
      <c r="W37" s="410"/>
      <c r="X37" s="410"/>
      <c r="Y37" s="410"/>
      <c r="Z37" s="410"/>
      <c r="AA37" s="410"/>
      <c r="AB37" s="410"/>
      <c r="AC37" s="410"/>
      <c r="AD37" s="410"/>
      <c r="AE37" s="410"/>
      <c r="AF37" s="410"/>
      <c r="AG37" s="410"/>
      <c r="AH37" s="410"/>
      <c r="AI37" s="410"/>
      <c r="AJ37" s="410"/>
      <c r="AK37" s="410"/>
      <c r="AL37" s="410"/>
      <c r="AM37" s="410"/>
    </row>
    <row r="38" spans="1:179" x14ac:dyDescent="0.2">
      <c r="A38" s="410"/>
      <c r="B38" s="410"/>
      <c r="C38" s="410"/>
      <c r="D38" s="410"/>
      <c r="E38" s="410"/>
      <c r="F38" s="410"/>
      <c r="G38" s="410"/>
      <c r="H38" s="410"/>
      <c r="I38" s="410"/>
      <c r="J38" s="410"/>
      <c r="K38" s="410"/>
      <c r="L38" s="410"/>
      <c r="M38" s="410"/>
      <c r="N38" s="410"/>
      <c r="O38" s="410"/>
      <c r="P38" s="410"/>
      <c r="Q38" s="410"/>
      <c r="R38" s="410"/>
      <c r="S38" s="410"/>
      <c r="T38" s="410"/>
      <c r="U38" s="410"/>
      <c r="V38" s="410"/>
      <c r="W38" s="410"/>
      <c r="X38" s="410"/>
      <c r="Y38" s="410"/>
      <c r="Z38" s="410"/>
      <c r="AA38" s="410"/>
      <c r="AB38" s="410"/>
      <c r="AC38" s="410"/>
      <c r="AD38" s="410"/>
      <c r="AE38" s="410"/>
      <c r="AF38" s="410"/>
      <c r="AG38" s="410"/>
      <c r="AH38" s="410"/>
      <c r="AI38" s="410"/>
      <c r="AJ38" s="410"/>
      <c r="AK38" s="410"/>
      <c r="AL38" s="410"/>
      <c r="AM38" s="410"/>
    </row>
    <row r="39" spans="1:179" x14ac:dyDescent="0.2">
      <c r="A39" s="410"/>
      <c r="B39" s="410"/>
      <c r="C39" s="410"/>
      <c r="D39" s="410"/>
      <c r="E39" s="410"/>
      <c r="F39" s="410"/>
      <c r="G39" s="410"/>
      <c r="H39" s="410"/>
      <c r="I39" s="410"/>
      <c r="J39" s="410"/>
      <c r="K39" s="410"/>
      <c r="L39" s="410"/>
      <c r="M39" s="410"/>
      <c r="N39" s="410"/>
      <c r="O39" s="410"/>
      <c r="P39" s="410"/>
      <c r="Q39" s="410"/>
      <c r="R39" s="410"/>
      <c r="S39" s="410"/>
      <c r="T39" s="410"/>
      <c r="U39" s="410"/>
      <c r="V39" s="410"/>
      <c r="W39" s="410"/>
      <c r="X39" s="410"/>
      <c r="Y39" s="410"/>
      <c r="Z39" s="410"/>
      <c r="AA39" s="410"/>
      <c r="AB39" s="410"/>
      <c r="AC39" s="410"/>
      <c r="AD39" s="410"/>
      <c r="AE39" s="410"/>
      <c r="AF39" s="410"/>
      <c r="AG39" s="410"/>
      <c r="AH39" s="410"/>
      <c r="AI39" s="410"/>
      <c r="AJ39" s="410"/>
      <c r="AK39" s="410"/>
      <c r="AL39" s="410"/>
      <c r="AM39" s="410"/>
    </row>
    <row r="40" spans="1:179" x14ac:dyDescent="0.2">
      <c r="A40" s="410"/>
      <c r="B40" s="410"/>
      <c r="C40" s="410"/>
      <c r="D40" s="410"/>
      <c r="E40" s="410"/>
      <c r="F40" s="410"/>
      <c r="G40" s="410"/>
      <c r="H40" s="410"/>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10"/>
      <c r="AH40" s="410"/>
      <c r="AI40" s="410"/>
      <c r="AJ40" s="410"/>
      <c r="AK40" s="410"/>
      <c r="AL40" s="410"/>
      <c r="AM40" s="410"/>
    </row>
    <row r="41" spans="1:179" x14ac:dyDescent="0.2">
      <c r="A41" s="410"/>
      <c r="B41" s="410"/>
      <c r="C41" s="410"/>
      <c r="D41" s="410"/>
      <c r="E41" s="410"/>
      <c r="F41" s="410"/>
      <c r="G41" s="410"/>
      <c r="H41" s="410"/>
      <c r="I41" s="410"/>
      <c r="J41" s="410"/>
      <c r="K41" s="410"/>
      <c r="L41" s="410"/>
      <c r="M41" s="410"/>
      <c r="N41" s="410"/>
      <c r="O41" s="410"/>
      <c r="P41" s="410"/>
      <c r="Q41" s="410"/>
      <c r="R41" s="410"/>
      <c r="S41" s="410"/>
      <c r="T41" s="410"/>
      <c r="U41" s="410"/>
      <c r="V41" s="410"/>
      <c r="W41" s="410"/>
      <c r="X41" s="410"/>
      <c r="Y41" s="410"/>
      <c r="Z41" s="410"/>
      <c r="AA41" s="410"/>
      <c r="AB41" s="410"/>
      <c r="AC41" s="410"/>
      <c r="AD41" s="410"/>
      <c r="AE41" s="410"/>
      <c r="AF41" s="410"/>
      <c r="AG41" s="410"/>
      <c r="AH41" s="410"/>
      <c r="AI41" s="410"/>
      <c r="AJ41" s="410"/>
      <c r="AK41" s="410"/>
      <c r="AL41" s="410"/>
      <c r="AM41" s="410"/>
    </row>
    <row r="42" spans="1:179" x14ac:dyDescent="0.2">
      <c r="A42" s="410"/>
      <c r="B42" s="410"/>
      <c r="C42" s="410"/>
      <c r="D42" s="410"/>
      <c r="E42" s="410"/>
      <c r="F42" s="410"/>
      <c r="G42" s="410"/>
      <c r="H42" s="410"/>
      <c r="I42" s="410"/>
      <c r="J42" s="410"/>
      <c r="K42" s="410"/>
      <c r="L42" s="410"/>
      <c r="M42" s="410"/>
      <c r="N42" s="410"/>
      <c r="O42" s="410"/>
      <c r="P42" s="410"/>
      <c r="Q42" s="410"/>
      <c r="R42" s="410"/>
      <c r="S42" s="410"/>
      <c r="T42" s="410"/>
      <c r="U42" s="410"/>
      <c r="V42" s="410"/>
      <c r="W42" s="410"/>
      <c r="X42" s="410"/>
      <c r="Y42" s="410"/>
      <c r="Z42" s="410"/>
      <c r="AA42" s="410"/>
      <c r="AB42" s="410"/>
      <c r="AC42" s="410"/>
      <c r="AD42" s="410"/>
      <c r="AE42" s="410"/>
      <c r="AF42" s="410"/>
      <c r="AG42" s="410"/>
      <c r="AH42" s="410"/>
      <c r="AI42" s="410"/>
      <c r="AJ42" s="410"/>
      <c r="AK42" s="410"/>
      <c r="AL42" s="410"/>
      <c r="AM42" s="410"/>
    </row>
    <row r="43" spans="1:179" ht="129" customHeight="1" x14ac:dyDescent="0.2">
      <c r="A43" s="410"/>
      <c r="B43" s="410"/>
      <c r="C43" s="410"/>
      <c r="D43" s="410"/>
      <c r="E43" s="410"/>
      <c r="F43" s="410"/>
      <c r="G43" s="410"/>
      <c r="H43" s="410"/>
      <c r="I43" s="410"/>
      <c r="J43" s="410"/>
      <c r="K43" s="410"/>
      <c r="L43" s="410"/>
      <c r="M43" s="410"/>
      <c r="N43" s="410"/>
      <c r="O43" s="410"/>
      <c r="P43" s="410"/>
      <c r="Q43" s="410"/>
      <c r="R43" s="410"/>
      <c r="S43" s="410"/>
      <c r="T43" s="410"/>
      <c r="U43" s="410"/>
      <c r="V43" s="410"/>
      <c r="W43" s="410"/>
      <c r="X43" s="410"/>
      <c r="Y43" s="410"/>
      <c r="Z43" s="410"/>
      <c r="AA43" s="410"/>
      <c r="AB43" s="410"/>
      <c r="AC43" s="410"/>
      <c r="AD43" s="410"/>
      <c r="AE43" s="410"/>
      <c r="AF43" s="410"/>
      <c r="AG43" s="410"/>
      <c r="AH43" s="410"/>
      <c r="AI43" s="410"/>
      <c r="AJ43" s="410"/>
      <c r="AK43" s="410"/>
      <c r="AL43" s="410"/>
      <c r="AM43" s="410"/>
    </row>
    <row r="44" spans="1:179" x14ac:dyDescent="0.2">
      <c r="A44" s="410"/>
      <c r="B44" s="410"/>
      <c r="C44" s="410"/>
      <c r="D44" s="410"/>
      <c r="E44" s="410"/>
      <c r="F44" s="410"/>
      <c r="G44" s="410"/>
      <c r="H44" s="410"/>
      <c r="I44" s="410"/>
      <c r="J44" s="410"/>
      <c r="K44" s="410"/>
      <c r="L44" s="410"/>
      <c r="M44" s="410"/>
      <c r="N44" s="410"/>
      <c r="O44" s="410"/>
      <c r="P44" s="410"/>
      <c r="Q44" s="410"/>
      <c r="R44" s="410"/>
      <c r="S44" s="410"/>
      <c r="T44" s="410"/>
      <c r="U44" s="410"/>
      <c r="V44" s="410"/>
      <c r="W44" s="410"/>
      <c r="X44" s="410"/>
      <c r="Y44" s="410"/>
      <c r="Z44" s="410"/>
      <c r="AA44" s="410"/>
      <c r="AB44" s="410"/>
      <c r="AC44" s="410"/>
      <c r="AD44" s="410"/>
      <c r="AE44" s="410"/>
      <c r="AF44" s="410"/>
      <c r="AG44" s="410"/>
      <c r="AH44" s="410"/>
      <c r="AI44" s="410"/>
      <c r="AJ44" s="410"/>
      <c r="AK44" s="410"/>
      <c r="AL44" s="410"/>
      <c r="AM44" s="410"/>
    </row>
    <row r="45" spans="1:179" x14ac:dyDescent="0.2">
      <c r="A45" s="410"/>
      <c r="B45" s="410"/>
      <c r="C45" s="410"/>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c r="AK45" s="410"/>
      <c r="AL45" s="410"/>
      <c r="AM45" s="410"/>
    </row>
    <row r="46" spans="1:179" x14ac:dyDescent="0.2">
      <c r="A46" s="410"/>
      <c r="B46" s="410"/>
      <c r="C46" s="410"/>
      <c r="D46" s="410"/>
      <c r="E46" s="410"/>
      <c r="F46" s="410"/>
      <c r="G46" s="410"/>
      <c r="H46" s="410"/>
      <c r="I46" s="410"/>
      <c r="J46" s="410"/>
      <c r="K46" s="410"/>
      <c r="L46" s="410"/>
      <c r="M46" s="410"/>
      <c r="N46" s="410"/>
      <c r="O46" s="410"/>
      <c r="P46" s="410"/>
      <c r="Q46" s="410"/>
      <c r="R46" s="410"/>
      <c r="S46" s="410"/>
      <c r="T46" s="410"/>
      <c r="U46" s="410"/>
      <c r="V46" s="410"/>
      <c r="W46" s="410"/>
      <c r="X46" s="410"/>
      <c r="Y46" s="410"/>
      <c r="Z46" s="410"/>
      <c r="AA46" s="410"/>
      <c r="AB46" s="410"/>
      <c r="AC46" s="410"/>
      <c r="AD46" s="410"/>
      <c r="AE46" s="410"/>
      <c r="AF46" s="410"/>
      <c r="AG46" s="410"/>
      <c r="AH46" s="410"/>
      <c r="AI46" s="410"/>
      <c r="AJ46" s="410"/>
      <c r="AK46" s="410"/>
      <c r="AL46" s="410"/>
      <c r="AM46" s="410"/>
    </row>
    <row r="47" spans="1:179" x14ac:dyDescent="0.2">
      <c r="A47" s="410"/>
      <c r="B47" s="410"/>
      <c r="C47" s="410"/>
      <c r="D47" s="410"/>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c r="AE47" s="410"/>
      <c r="AF47" s="410"/>
      <c r="AG47" s="410"/>
      <c r="AH47" s="410"/>
      <c r="AI47" s="410"/>
      <c r="AJ47" s="410"/>
      <c r="AK47" s="410"/>
      <c r="AL47" s="410"/>
      <c r="AM47" s="410"/>
    </row>
    <row r="48" spans="1:179" x14ac:dyDescent="0.2">
      <c r="A48" s="410"/>
      <c r="B48" s="410"/>
      <c r="C48" s="410"/>
      <c r="D48" s="410"/>
      <c r="E48" s="410"/>
      <c r="F48" s="410"/>
      <c r="G48" s="410"/>
      <c r="H48" s="410"/>
      <c r="I48" s="410"/>
      <c r="J48" s="410"/>
      <c r="K48" s="410"/>
      <c r="L48" s="410"/>
      <c r="M48" s="410"/>
      <c r="N48" s="410"/>
      <c r="O48" s="410"/>
      <c r="P48" s="410"/>
      <c r="Q48" s="410"/>
      <c r="R48" s="410"/>
      <c r="S48" s="410"/>
      <c r="T48" s="410"/>
      <c r="U48" s="410"/>
      <c r="V48" s="410"/>
      <c r="W48" s="410"/>
      <c r="X48" s="410"/>
      <c r="Y48" s="410"/>
      <c r="Z48" s="410"/>
      <c r="AA48" s="410"/>
      <c r="AB48" s="410"/>
      <c r="AC48" s="410"/>
      <c r="AD48" s="410"/>
      <c r="AE48" s="410"/>
      <c r="AF48" s="410"/>
      <c r="AG48" s="410"/>
      <c r="AH48" s="410"/>
      <c r="AI48" s="410"/>
      <c r="AJ48" s="410"/>
      <c r="AK48" s="410"/>
      <c r="AL48" s="410"/>
      <c r="AM48" s="410"/>
    </row>
    <row r="49" spans="1:39" x14ac:dyDescent="0.2">
      <c r="A49" s="410"/>
      <c r="B49" s="410"/>
      <c r="C49" s="410"/>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0"/>
      <c r="AL49" s="410"/>
      <c r="AM49" s="410"/>
    </row>
    <row r="50" spans="1:39" x14ac:dyDescent="0.2">
      <c r="A50" s="410"/>
      <c r="B50" s="410"/>
      <c r="C50" s="410"/>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L50" s="410"/>
      <c r="AM50" s="410"/>
    </row>
    <row r="51" spans="1:39" x14ac:dyDescent="0.2">
      <c r="A51" s="410"/>
      <c r="B51" s="410"/>
      <c r="C51" s="410"/>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L51" s="410"/>
      <c r="AM51" s="410"/>
    </row>
    <row r="52" spans="1:39" x14ac:dyDescent="0.2">
      <c r="A52" s="410"/>
      <c r="B52" s="410"/>
      <c r="C52" s="410"/>
      <c r="D52" s="410"/>
      <c r="E52" s="410"/>
      <c r="F52" s="410"/>
      <c r="G52" s="410"/>
      <c r="H52" s="410"/>
      <c r="I52" s="410"/>
      <c r="J52" s="410"/>
      <c r="K52" s="410"/>
      <c r="L52" s="410"/>
      <c r="M52" s="410"/>
      <c r="N52" s="410"/>
      <c r="O52" s="410"/>
      <c r="P52" s="410"/>
      <c r="Q52" s="410"/>
      <c r="R52" s="410"/>
      <c r="S52" s="410"/>
      <c r="T52" s="410"/>
      <c r="U52" s="410"/>
      <c r="V52" s="410"/>
      <c r="W52" s="410"/>
      <c r="X52" s="410"/>
      <c r="Y52" s="410"/>
      <c r="Z52" s="410"/>
      <c r="AA52" s="410"/>
      <c r="AB52" s="410"/>
      <c r="AC52" s="410"/>
      <c r="AD52" s="410"/>
      <c r="AE52" s="410"/>
      <c r="AF52" s="410"/>
      <c r="AG52" s="410"/>
      <c r="AH52" s="410"/>
      <c r="AI52" s="410"/>
      <c r="AJ52" s="410"/>
      <c r="AK52" s="410"/>
      <c r="AL52" s="410"/>
      <c r="AM52" s="410"/>
    </row>
    <row r="53" spans="1:39" ht="117.75" customHeight="1" x14ac:dyDescent="0.2">
      <c r="A53" s="410"/>
      <c r="B53" s="410"/>
      <c r="C53" s="410"/>
      <c r="D53" s="410"/>
      <c r="E53" s="410"/>
      <c r="F53" s="410"/>
      <c r="G53" s="410"/>
      <c r="H53" s="410"/>
      <c r="I53" s="410"/>
      <c r="J53" s="410"/>
      <c r="K53" s="410"/>
      <c r="L53" s="410"/>
      <c r="M53" s="410"/>
      <c r="N53" s="410"/>
      <c r="O53" s="410"/>
      <c r="P53" s="410"/>
      <c r="Q53" s="410"/>
      <c r="R53" s="410"/>
      <c r="S53" s="410"/>
      <c r="T53" s="410"/>
      <c r="U53" s="410"/>
      <c r="V53" s="410"/>
      <c r="W53" s="410"/>
      <c r="X53" s="410"/>
      <c r="Y53" s="410"/>
      <c r="Z53" s="410"/>
      <c r="AA53" s="410"/>
      <c r="AB53" s="410"/>
      <c r="AC53" s="410"/>
      <c r="AD53" s="410"/>
      <c r="AE53" s="410"/>
      <c r="AF53" s="410"/>
      <c r="AG53" s="410"/>
      <c r="AH53" s="410"/>
      <c r="AI53" s="410"/>
      <c r="AJ53" s="410"/>
      <c r="AK53" s="410"/>
      <c r="AL53" s="410"/>
      <c r="AM53" s="410"/>
    </row>
    <row r="54" spans="1:39" ht="84" customHeight="1" x14ac:dyDescent="0.2">
      <c r="A54" s="410"/>
      <c r="B54" s="410"/>
      <c r="C54" s="410"/>
      <c r="D54" s="410"/>
      <c r="E54" s="410"/>
      <c r="F54" s="410"/>
      <c r="G54" s="410"/>
      <c r="H54" s="410"/>
      <c r="I54" s="410"/>
      <c r="J54" s="410"/>
      <c r="K54" s="410"/>
      <c r="L54" s="410"/>
      <c r="M54" s="410"/>
      <c r="N54" s="410"/>
      <c r="O54" s="410"/>
      <c r="P54" s="410"/>
      <c r="Q54" s="410"/>
      <c r="R54" s="410"/>
      <c r="S54" s="410"/>
      <c r="T54" s="410"/>
      <c r="U54" s="410"/>
      <c r="V54" s="410"/>
      <c r="W54" s="410"/>
      <c r="X54" s="410"/>
      <c r="Y54" s="410"/>
      <c r="Z54" s="410"/>
      <c r="AA54" s="410"/>
      <c r="AB54" s="410"/>
      <c r="AC54" s="410"/>
      <c r="AD54" s="410"/>
      <c r="AE54" s="410"/>
      <c r="AF54" s="410"/>
      <c r="AG54" s="410"/>
      <c r="AH54" s="410"/>
      <c r="AI54" s="410"/>
      <c r="AJ54" s="410"/>
      <c r="AK54" s="410"/>
      <c r="AL54" s="410"/>
      <c r="AM54" s="410"/>
    </row>
    <row r="55" spans="1:39" ht="146.25" customHeight="1" x14ac:dyDescent="0.2">
      <c r="A55" s="410"/>
      <c r="B55" s="410"/>
      <c r="C55" s="410"/>
      <c r="D55" s="410"/>
      <c r="E55" s="410"/>
      <c r="F55" s="410"/>
      <c r="G55" s="410"/>
      <c r="H55" s="410"/>
      <c r="I55" s="410"/>
      <c r="J55" s="410"/>
      <c r="K55" s="410"/>
      <c r="L55" s="410"/>
      <c r="M55" s="410"/>
      <c r="N55" s="410"/>
      <c r="O55" s="410"/>
      <c r="P55" s="410"/>
      <c r="Q55" s="410"/>
      <c r="R55" s="410"/>
      <c r="S55" s="410"/>
      <c r="T55" s="410"/>
      <c r="U55" s="410"/>
      <c r="V55" s="410"/>
      <c r="W55" s="410"/>
      <c r="X55" s="410"/>
      <c r="Y55" s="410"/>
      <c r="Z55" s="410"/>
      <c r="AA55" s="410"/>
      <c r="AB55" s="410"/>
      <c r="AC55" s="410"/>
      <c r="AD55" s="410"/>
      <c r="AE55" s="410"/>
      <c r="AF55" s="410"/>
      <c r="AG55" s="410"/>
      <c r="AH55" s="410"/>
      <c r="AI55" s="410"/>
      <c r="AJ55" s="410"/>
      <c r="AK55" s="410"/>
      <c r="AL55" s="410"/>
      <c r="AM55" s="410"/>
    </row>
    <row r="71" spans="21:21" x14ac:dyDescent="0.2">
      <c r="U71" s="90"/>
    </row>
  </sheetData>
  <mergeCells count="49">
    <mergeCell ref="A1:AM2"/>
    <mergeCell ref="A5:L5"/>
    <mergeCell ref="M5:AC5"/>
    <mergeCell ref="AD5:AM6"/>
    <mergeCell ref="A6:L6"/>
    <mergeCell ref="M6:AC6"/>
    <mergeCell ref="A7:O7"/>
    <mergeCell ref="P7:AA7"/>
    <mergeCell ref="AB7:AM7"/>
    <mergeCell ref="A8:A9"/>
    <mergeCell ref="B8:E8"/>
    <mergeCell ref="F8:F9"/>
    <mergeCell ref="G8:G9"/>
    <mergeCell ref="H8:H9"/>
    <mergeCell ref="I8:I9"/>
    <mergeCell ref="J8:J9"/>
    <mergeCell ref="W8:W9"/>
    <mergeCell ref="K8:L8"/>
    <mergeCell ref="M8:M9"/>
    <mergeCell ref="N8:N9"/>
    <mergeCell ref="O8:O9"/>
    <mergeCell ref="P8:P9"/>
    <mergeCell ref="Q8:Q9"/>
    <mergeCell ref="R8:R9"/>
    <mergeCell ref="S8:S9"/>
    <mergeCell ref="T8:T9"/>
    <mergeCell ref="U8:U9"/>
    <mergeCell ref="V8:V9"/>
    <mergeCell ref="Y8:Y9"/>
    <mergeCell ref="Z8:Z9"/>
    <mergeCell ref="AA8:AA9"/>
    <mergeCell ref="AB8:AB9"/>
    <mergeCell ref="X8:X9"/>
    <mergeCell ref="AC8:AC9"/>
    <mergeCell ref="G19:G20"/>
    <mergeCell ref="A26:AM26"/>
    <mergeCell ref="A27:AM55"/>
    <mergeCell ref="AJ8:AJ9"/>
    <mergeCell ref="AK8:AK9"/>
    <mergeCell ref="AL8:AL9"/>
    <mergeCell ref="AM8:AM9"/>
    <mergeCell ref="G13:G15"/>
    <mergeCell ref="G16:G17"/>
    <mergeCell ref="AD8:AD9"/>
    <mergeCell ref="AE8:AE9"/>
    <mergeCell ref="AF8:AF9"/>
    <mergeCell ref="AG8:AG9"/>
    <mergeCell ref="AH8:AH9"/>
    <mergeCell ref="AI8:AI9"/>
  </mergeCell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31"/>
  <sheetViews>
    <sheetView zoomScale="80" zoomScaleNormal="80" workbookViewId="0">
      <selection activeCell="I12" sqref="I12"/>
    </sheetView>
  </sheetViews>
  <sheetFormatPr baseColWidth="10" defaultColWidth="6.7109375" defaultRowHeight="12.75" x14ac:dyDescent="0.2"/>
  <cols>
    <col min="1" max="1" width="3.7109375" style="2" customWidth="1"/>
    <col min="2" max="2" width="5" style="2" customWidth="1"/>
    <col min="3" max="5" width="4.7109375" style="2" customWidth="1"/>
    <col min="6" max="6" width="15.28515625" style="2" customWidth="1"/>
    <col min="7" max="7" width="14.140625" style="2" customWidth="1"/>
    <col min="8" max="8" width="20.7109375" style="2" customWidth="1"/>
    <col min="9" max="9" width="12.140625" style="2" customWidth="1"/>
    <col min="10" max="10" width="10.5703125" style="2" customWidth="1"/>
    <col min="11" max="11" width="10.28515625" style="2" customWidth="1"/>
    <col min="12" max="12" width="9.7109375" style="2" customWidth="1"/>
    <col min="13" max="13" width="10.85546875" style="2" customWidth="1"/>
    <col min="14" max="14" width="21.42578125" style="2" customWidth="1"/>
    <col min="15" max="15" width="15.42578125" style="2" customWidth="1"/>
    <col min="16" max="27" width="7.42578125" style="2" bestFit="1" customWidth="1"/>
    <col min="28" max="28" width="14" style="2" customWidth="1"/>
    <col min="29" max="33" width="6.7109375" style="2"/>
    <col min="34" max="34" width="7.7109375" style="2" customWidth="1"/>
    <col min="35" max="39" width="6.7109375" style="2"/>
    <col min="40" max="53" width="6.7109375" style="1"/>
    <col min="54" max="256" width="6.7109375" style="2"/>
    <col min="257" max="257" width="3.7109375" style="2" customWidth="1"/>
    <col min="258" max="258" width="5" style="2" customWidth="1"/>
    <col min="259" max="261" width="4.7109375" style="2" customWidth="1"/>
    <col min="262" max="262" width="15.28515625" style="2" customWidth="1"/>
    <col min="263" max="263" width="14.140625" style="2" customWidth="1"/>
    <col min="264" max="264" width="20.7109375" style="2" customWidth="1"/>
    <col min="265" max="265" width="12.140625" style="2" customWidth="1"/>
    <col min="266" max="266" width="10.5703125" style="2" customWidth="1"/>
    <col min="267" max="267" width="10.28515625" style="2" customWidth="1"/>
    <col min="268" max="268" width="9.7109375" style="2" customWidth="1"/>
    <col min="269" max="269" width="10.85546875" style="2" customWidth="1"/>
    <col min="270" max="270" width="21.42578125" style="2" customWidth="1"/>
    <col min="271" max="271" width="15.42578125" style="2" customWidth="1"/>
    <col min="272" max="283" width="7.42578125" style="2" bestFit="1" customWidth="1"/>
    <col min="284" max="284" width="14" style="2" customWidth="1"/>
    <col min="285" max="289" width="6.7109375" style="2"/>
    <col min="290" max="290" width="7.7109375" style="2" customWidth="1"/>
    <col min="291" max="512" width="6.7109375" style="2"/>
    <col min="513" max="513" width="3.7109375" style="2" customWidth="1"/>
    <col min="514" max="514" width="5" style="2" customWidth="1"/>
    <col min="515" max="517" width="4.7109375" style="2" customWidth="1"/>
    <col min="518" max="518" width="15.28515625" style="2" customWidth="1"/>
    <col min="519" max="519" width="14.140625" style="2" customWidth="1"/>
    <col min="520" max="520" width="20.7109375" style="2" customWidth="1"/>
    <col min="521" max="521" width="12.140625" style="2" customWidth="1"/>
    <col min="522" max="522" width="10.5703125" style="2" customWidth="1"/>
    <col min="523" max="523" width="10.28515625" style="2" customWidth="1"/>
    <col min="524" max="524" width="9.7109375" style="2" customWidth="1"/>
    <col min="525" max="525" width="10.85546875" style="2" customWidth="1"/>
    <col min="526" max="526" width="21.42578125" style="2" customWidth="1"/>
    <col min="527" max="527" width="15.42578125" style="2" customWidth="1"/>
    <col min="528" max="539" width="7.42578125" style="2" bestFit="1" customWidth="1"/>
    <col min="540" max="540" width="14" style="2" customWidth="1"/>
    <col min="541" max="545" width="6.7109375" style="2"/>
    <col min="546" max="546" width="7.7109375" style="2" customWidth="1"/>
    <col min="547" max="768" width="6.7109375" style="2"/>
    <col min="769" max="769" width="3.7109375" style="2" customWidth="1"/>
    <col min="770" max="770" width="5" style="2" customWidth="1"/>
    <col min="771" max="773" width="4.7109375" style="2" customWidth="1"/>
    <col min="774" max="774" width="15.28515625" style="2" customWidth="1"/>
    <col min="775" max="775" width="14.140625" style="2" customWidth="1"/>
    <col min="776" max="776" width="20.7109375" style="2" customWidth="1"/>
    <col min="777" max="777" width="12.140625" style="2" customWidth="1"/>
    <col min="778" max="778" width="10.5703125" style="2" customWidth="1"/>
    <col min="779" max="779" width="10.28515625" style="2" customWidth="1"/>
    <col min="780" max="780" width="9.7109375" style="2" customWidth="1"/>
    <col min="781" max="781" width="10.85546875" style="2" customWidth="1"/>
    <col min="782" max="782" width="21.42578125" style="2" customWidth="1"/>
    <col min="783" max="783" width="15.42578125" style="2" customWidth="1"/>
    <col min="784" max="795" width="7.42578125" style="2" bestFit="1" customWidth="1"/>
    <col min="796" max="796" width="14" style="2" customWidth="1"/>
    <col min="797" max="801" width="6.7109375" style="2"/>
    <col min="802" max="802" width="7.7109375" style="2" customWidth="1"/>
    <col min="803" max="1024" width="6.7109375" style="2"/>
    <col min="1025" max="1025" width="3.7109375" style="2" customWidth="1"/>
    <col min="1026" max="1026" width="5" style="2" customWidth="1"/>
    <col min="1027" max="1029" width="4.7109375" style="2" customWidth="1"/>
    <col min="1030" max="1030" width="15.28515625" style="2" customWidth="1"/>
    <col min="1031" max="1031" width="14.140625" style="2" customWidth="1"/>
    <col min="1032" max="1032" width="20.7109375" style="2" customWidth="1"/>
    <col min="1033" max="1033" width="12.140625" style="2" customWidth="1"/>
    <col min="1034" max="1034" width="10.5703125" style="2" customWidth="1"/>
    <col min="1035" max="1035" width="10.28515625" style="2" customWidth="1"/>
    <col min="1036" max="1036" width="9.7109375" style="2" customWidth="1"/>
    <col min="1037" max="1037" width="10.85546875" style="2" customWidth="1"/>
    <col min="1038" max="1038" width="21.42578125" style="2" customWidth="1"/>
    <col min="1039" max="1039" width="15.42578125" style="2" customWidth="1"/>
    <col min="1040" max="1051" width="7.42578125" style="2" bestFit="1" customWidth="1"/>
    <col min="1052" max="1052" width="14" style="2" customWidth="1"/>
    <col min="1053" max="1057" width="6.7109375" style="2"/>
    <col min="1058" max="1058" width="7.7109375" style="2" customWidth="1"/>
    <col min="1059" max="1280" width="6.7109375" style="2"/>
    <col min="1281" max="1281" width="3.7109375" style="2" customWidth="1"/>
    <col min="1282" max="1282" width="5" style="2" customWidth="1"/>
    <col min="1283" max="1285" width="4.7109375" style="2" customWidth="1"/>
    <col min="1286" max="1286" width="15.28515625" style="2" customWidth="1"/>
    <col min="1287" max="1287" width="14.140625" style="2" customWidth="1"/>
    <col min="1288" max="1288" width="20.7109375" style="2" customWidth="1"/>
    <col min="1289" max="1289" width="12.140625" style="2" customWidth="1"/>
    <col min="1290" max="1290" width="10.5703125" style="2" customWidth="1"/>
    <col min="1291" max="1291" width="10.28515625" style="2" customWidth="1"/>
    <col min="1292" max="1292" width="9.7109375" style="2" customWidth="1"/>
    <col min="1293" max="1293" width="10.85546875" style="2" customWidth="1"/>
    <col min="1294" max="1294" width="21.42578125" style="2" customWidth="1"/>
    <col min="1295" max="1295" width="15.42578125" style="2" customWidth="1"/>
    <col min="1296" max="1307" width="7.42578125" style="2" bestFit="1" customWidth="1"/>
    <col min="1308" max="1308" width="14" style="2" customWidth="1"/>
    <col min="1309" max="1313" width="6.7109375" style="2"/>
    <col min="1314" max="1314" width="7.7109375" style="2" customWidth="1"/>
    <col min="1315" max="1536" width="6.7109375" style="2"/>
    <col min="1537" max="1537" width="3.7109375" style="2" customWidth="1"/>
    <col min="1538" max="1538" width="5" style="2" customWidth="1"/>
    <col min="1539" max="1541" width="4.7109375" style="2" customWidth="1"/>
    <col min="1542" max="1542" width="15.28515625" style="2" customWidth="1"/>
    <col min="1543" max="1543" width="14.140625" style="2" customWidth="1"/>
    <col min="1544" max="1544" width="20.7109375" style="2" customWidth="1"/>
    <col min="1545" max="1545" width="12.140625" style="2" customWidth="1"/>
    <col min="1546" max="1546" width="10.5703125" style="2" customWidth="1"/>
    <col min="1547" max="1547" width="10.28515625" style="2" customWidth="1"/>
    <col min="1548" max="1548" width="9.7109375" style="2" customWidth="1"/>
    <col min="1549" max="1549" width="10.85546875" style="2" customWidth="1"/>
    <col min="1550" max="1550" width="21.42578125" style="2" customWidth="1"/>
    <col min="1551" max="1551" width="15.42578125" style="2" customWidth="1"/>
    <col min="1552" max="1563" width="7.42578125" style="2" bestFit="1" customWidth="1"/>
    <col min="1564" max="1564" width="14" style="2" customWidth="1"/>
    <col min="1565" max="1569" width="6.7109375" style="2"/>
    <col min="1570" max="1570" width="7.7109375" style="2" customWidth="1"/>
    <col min="1571" max="1792" width="6.7109375" style="2"/>
    <col min="1793" max="1793" width="3.7109375" style="2" customWidth="1"/>
    <col min="1794" max="1794" width="5" style="2" customWidth="1"/>
    <col min="1795" max="1797" width="4.7109375" style="2" customWidth="1"/>
    <col min="1798" max="1798" width="15.28515625" style="2" customWidth="1"/>
    <col min="1799" max="1799" width="14.140625" style="2" customWidth="1"/>
    <col min="1800" max="1800" width="20.7109375" style="2" customWidth="1"/>
    <col min="1801" max="1801" width="12.140625" style="2" customWidth="1"/>
    <col min="1802" max="1802" width="10.5703125" style="2" customWidth="1"/>
    <col min="1803" max="1803" width="10.28515625" style="2" customWidth="1"/>
    <col min="1804" max="1804" width="9.7109375" style="2" customWidth="1"/>
    <col min="1805" max="1805" width="10.85546875" style="2" customWidth="1"/>
    <col min="1806" max="1806" width="21.42578125" style="2" customWidth="1"/>
    <col min="1807" max="1807" width="15.42578125" style="2" customWidth="1"/>
    <col min="1808" max="1819" width="7.42578125" style="2" bestFit="1" customWidth="1"/>
    <col min="1820" max="1820" width="14" style="2" customWidth="1"/>
    <col min="1821" max="1825" width="6.7109375" style="2"/>
    <col min="1826" max="1826" width="7.7109375" style="2" customWidth="1"/>
    <col min="1827" max="2048" width="6.7109375" style="2"/>
    <col min="2049" max="2049" width="3.7109375" style="2" customWidth="1"/>
    <col min="2050" max="2050" width="5" style="2" customWidth="1"/>
    <col min="2051" max="2053" width="4.7109375" style="2" customWidth="1"/>
    <col min="2054" max="2054" width="15.28515625" style="2" customWidth="1"/>
    <col min="2055" max="2055" width="14.140625" style="2" customWidth="1"/>
    <col min="2056" max="2056" width="20.7109375" style="2" customWidth="1"/>
    <col min="2057" max="2057" width="12.140625" style="2" customWidth="1"/>
    <col min="2058" max="2058" width="10.5703125" style="2" customWidth="1"/>
    <col min="2059" max="2059" width="10.28515625" style="2" customWidth="1"/>
    <col min="2060" max="2060" width="9.7109375" style="2" customWidth="1"/>
    <col min="2061" max="2061" width="10.85546875" style="2" customWidth="1"/>
    <col min="2062" max="2062" width="21.42578125" style="2" customWidth="1"/>
    <col min="2063" max="2063" width="15.42578125" style="2" customWidth="1"/>
    <col min="2064" max="2075" width="7.42578125" style="2" bestFit="1" customWidth="1"/>
    <col min="2076" max="2076" width="14" style="2" customWidth="1"/>
    <col min="2077" max="2081" width="6.7109375" style="2"/>
    <col min="2082" max="2082" width="7.7109375" style="2" customWidth="1"/>
    <col min="2083" max="2304" width="6.7109375" style="2"/>
    <col min="2305" max="2305" width="3.7109375" style="2" customWidth="1"/>
    <col min="2306" max="2306" width="5" style="2" customWidth="1"/>
    <col min="2307" max="2309" width="4.7109375" style="2" customWidth="1"/>
    <col min="2310" max="2310" width="15.28515625" style="2" customWidth="1"/>
    <col min="2311" max="2311" width="14.140625" style="2" customWidth="1"/>
    <col min="2312" max="2312" width="20.7109375" style="2" customWidth="1"/>
    <col min="2313" max="2313" width="12.140625" style="2" customWidth="1"/>
    <col min="2314" max="2314" width="10.5703125" style="2" customWidth="1"/>
    <col min="2315" max="2315" width="10.28515625" style="2" customWidth="1"/>
    <col min="2316" max="2316" width="9.7109375" style="2" customWidth="1"/>
    <col min="2317" max="2317" width="10.85546875" style="2" customWidth="1"/>
    <col min="2318" max="2318" width="21.42578125" style="2" customWidth="1"/>
    <col min="2319" max="2319" width="15.42578125" style="2" customWidth="1"/>
    <col min="2320" max="2331" width="7.42578125" style="2" bestFit="1" customWidth="1"/>
    <col min="2332" max="2332" width="14" style="2" customWidth="1"/>
    <col min="2333" max="2337" width="6.7109375" style="2"/>
    <col min="2338" max="2338" width="7.7109375" style="2" customWidth="1"/>
    <col min="2339" max="2560" width="6.7109375" style="2"/>
    <col min="2561" max="2561" width="3.7109375" style="2" customWidth="1"/>
    <col min="2562" max="2562" width="5" style="2" customWidth="1"/>
    <col min="2563" max="2565" width="4.7109375" style="2" customWidth="1"/>
    <col min="2566" max="2566" width="15.28515625" style="2" customWidth="1"/>
    <col min="2567" max="2567" width="14.140625" style="2" customWidth="1"/>
    <col min="2568" max="2568" width="20.7109375" style="2" customWidth="1"/>
    <col min="2569" max="2569" width="12.140625" style="2" customWidth="1"/>
    <col min="2570" max="2570" width="10.5703125" style="2" customWidth="1"/>
    <col min="2571" max="2571" width="10.28515625" style="2" customWidth="1"/>
    <col min="2572" max="2572" width="9.7109375" style="2" customWidth="1"/>
    <col min="2573" max="2573" width="10.85546875" style="2" customWidth="1"/>
    <col min="2574" max="2574" width="21.42578125" style="2" customWidth="1"/>
    <col min="2575" max="2575" width="15.42578125" style="2" customWidth="1"/>
    <col min="2576" max="2587" width="7.42578125" style="2" bestFit="1" customWidth="1"/>
    <col min="2588" max="2588" width="14" style="2" customWidth="1"/>
    <col min="2589" max="2593" width="6.7109375" style="2"/>
    <col min="2594" max="2594" width="7.7109375" style="2" customWidth="1"/>
    <col min="2595" max="2816" width="6.7109375" style="2"/>
    <col min="2817" max="2817" width="3.7109375" style="2" customWidth="1"/>
    <col min="2818" max="2818" width="5" style="2" customWidth="1"/>
    <col min="2819" max="2821" width="4.7109375" style="2" customWidth="1"/>
    <col min="2822" max="2822" width="15.28515625" style="2" customWidth="1"/>
    <col min="2823" max="2823" width="14.140625" style="2" customWidth="1"/>
    <col min="2824" max="2824" width="20.7109375" style="2" customWidth="1"/>
    <col min="2825" max="2825" width="12.140625" style="2" customWidth="1"/>
    <col min="2826" max="2826" width="10.5703125" style="2" customWidth="1"/>
    <col min="2827" max="2827" width="10.28515625" style="2" customWidth="1"/>
    <col min="2828" max="2828" width="9.7109375" style="2" customWidth="1"/>
    <col min="2829" max="2829" width="10.85546875" style="2" customWidth="1"/>
    <col min="2830" max="2830" width="21.42578125" style="2" customWidth="1"/>
    <col min="2831" max="2831" width="15.42578125" style="2" customWidth="1"/>
    <col min="2832" max="2843" width="7.42578125" style="2" bestFit="1" customWidth="1"/>
    <col min="2844" max="2844" width="14" style="2" customWidth="1"/>
    <col min="2845" max="2849" width="6.7109375" style="2"/>
    <col min="2850" max="2850" width="7.7109375" style="2" customWidth="1"/>
    <col min="2851" max="3072" width="6.7109375" style="2"/>
    <col min="3073" max="3073" width="3.7109375" style="2" customWidth="1"/>
    <col min="3074" max="3074" width="5" style="2" customWidth="1"/>
    <col min="3075" max="3077" width="4.7109375" style="2" customWidth="1"/>
    <col min="3078" max="3078" width="15.28515625" style="2" customWidth="1"/>
    <col min="3079" max="3079" width="14.140625" style="2" customWidth="1"/>
    <col min="3080" max="3080" width="20.7109375" style="2" customWidth="1"/>
    <col min="3081" max="3081" width="12.140625" style="2" customWidth="1"/>
    <col min="3082" max="3082" width="10.5703125" style="2" customWidth="1"/>
    <col min="3083" max="3083" width="10.28515625" style="2" customWidth="1"/>
    <col min="3084" max="3084" width="9.7109375" style="2" customWidth="1"/>
    <col min="3085" max="3085" width="10.85546875" style="2" customWidth="1"/>
    <col min="3086" max="3086" width="21.42578125" style="2" customWidth="1"/>
    <col min="3087" max="3087" width="15.42578125" style="2" customWidth="1"/>
    <col min="3088" max="3099" width="7.42578125" style="2" bestFit="1" customWidth="1"/>
    <col min="3100" max="3100" width="14" style="2" customWidth="1"/>
    <col min="3101" max="3105" width="6.7109375" style="2"/>
    <col min="3106" max="3106" width="7.7109375" style="2" customWidth="1"/>
    <col min="3107" max="3328" width="6.7109375" style="2"/>
    <col min="3329" max="3329" width="3.7109375" style="2" customWidth="1"/>
    <col min="3330" max="3330" width="5" style="2" customWidth="1"/>
    <col min="3331" max="3333" width="4.7109375" style="2" customWidth="1"/>
    <col min="3334" max="3334" width="15.28515625" style="2" customWidth="1"/>
    <col min="3335" max="3335" width="14.140625" style="2" customWidth="1"/>
    <col min="3336" max="3336" width="20.7109375" style="2" customWidth="1"/>
    <col min="3337" max="3337" width="12.140625" style="2" customWidth="1"/>
    <col min="3338" max="3338" width="10.5703125" style="2" customWidth="1"/>
    <col min="3339" max="3339" width="10.28515625" style="2" customWidth="1"/>
    <col min="3340" max="3340" width="9.7109375" style="2" customWidth="1"/>
    <col min="3341" max="3341" width="10.85546875" style="2" customWidth="1"/>
    <col min="3342" max="3342" width="21.42578125" style="2" customWidth="1"/>
    <col min="3343" max="3343" width="15.42578125" style="2" customWidth="1"/>
    <col min="3344" max="3355" width="7.42578125" style="2" bestFit="1" customWidth="1"/>
    <col min="3356" max="3356" width="14" style="2" customWidth="1"/>
    <col min="3357" max="3361" width="6.7109375" style="2"/>
    <col min="3362" max="3362" width="7.7109375" style="2" customWidth="1"/>
    <col min="3363" max="3584" width="6.7109375" style="2"/>
    <col min="3585" max="3585" width="3.7109375" style="2" customWidth="1"/>
    <col min="3586" max="3586" width="5" style="2" customWidth="1"/>
    <col min="3587" max="3589" width="4.7109375" style="2" customWidth="1"/>
    <col min="3590" max="3590" width="15.28515625" style="2" customWidth="1"/>
    <col min="3591" max="3591" width="14.140625" style="2" customWidth="1"/>
    <col min="3592" max="3592" width="20.7109375" style="2" customWidth="1"/>
    <col min="3593" max="3593" width="12.140625" style="2" customWidth="1"/>
    <col min="3594" max="3594" width="10.5703125" style="2" customWidth="1"/>
    <col min="3595" max="3595" width="10.28515625" style="2" customWidth="1"/>
    <col min="3596" max="3596" width="9.7109375" style="2" customWidth="1"/>
    <col min="3597" max="3597" width="10.85546875" style="2" customWidth="1"/>
    <col min="3598" max="3598" width="21.42578125" style="2" customWidth="1"/>
    <col min="3599" max="3599" width="15.42578125" style="2" customWidth="1"/>
    <col min="3600" max="3611" width="7.42578125" style="2" bestFit="1" customWidth="1"/>
    <col min="3612" max="3612" width="14" style="2" customWidth="1"/>
    <col min="3613" max="3617" width="6.7109375" style="2"/>
    <col min="3618" max="3618" width="7.7109375" style="2" customWidth="1"/>
    <col min="3619" max="3840" width="6.7109375" style="2"/>
    <col min="3841" max="3841" width="3.7109375" style="2" customWidth="1"/>
    <col min="3842" max="3842" width="5" style="2" customWidth="1"/>
    <col min="3843" max="3845" width="4.7109375" style="2" customWidth="1"/>
    <col min="3846" max="3846" width="15.28515625" style="2" customWidth="1"/>
    <col min="3847" max="3847" width="14.140625" style="2" customWidth="1"/>
    <col min="3848" max="3848" width="20.7109375" style="2" customWidth="1"/>
    <col min="3849" max="3849" width="12.140625" style="2" customWidth="1"/>
    <col min="3850" max="3850" width="10.5703125" style="2" customWidth="1"/>
    <col min="3851" max="3851" width="10.28515625" style="2" customWidth="1"/>
    <col min="3852" max="3852" width="9.7109375" style="2" customWidth="1"/>
    <col min="3853" max="3853" width="10.85546875" style="2" customWidth="1"/>
    <col min="3854" max="3854" width="21.42578125" style="2" customWidth="1"/>
    <col min="3855" max="3855" width="15.42578125" style="2" customWidth="1"/>
    <col min="3856" max="3867" width="7.42578125" style="2" bestFit="1" customWidth="1"/>
    <col min="3868" max="3868" width="14" style="2" customWidth="1"/>
    <col min="3869" max="3873" width="6.7109375" style="2"/>
    <col min="3874" max="3874" width="7.7109375" style="2" customWidth="1"/>
    <col min="3875" max="4096" width="6.7109375" style="2"/>
    <col min="4097" max="4097" width="3.7109375" style="2" customWidth="1"/>
    <col min="4098" max="4098" width="5" style="2" customWidth="1"/>
    <col min="4099" max="4101" width="4.7109375" style="2" customWidth="1"/>
    <col min="4102" max="4102" width="15.28515625" style="2" customWidth="1"/>
    <col min="4103" max="4103" width="14.140625" style="2" customWidth="1"/>
    <col min="4104" max="4104" width="20.7109375" style="2" customWidth="1"/>
    <col min="4105" max="4105" width="12.140625" style="2" customWidth="1"/>
    <col min="4106" max="4106" width="10.5703125" style="2" customWidth="1"/>
    <col min="4107" max="4107" width="10.28515625" style="2" customWidth="1"/>
    <col min="4108" max="4108" width="9.7109375" style="2" customWidth="1"/>
    <col min="4109" max="4109" width="10.85546875" style="2" customWidth="1"/>
    <col min="4110" max="4110" width="21.42578125" style="2" customWidth="1"/>
    <col min="4111" max="4111" width="15.42578125" style="2" customWidth="1"/>
    <col min="4112" max="4123" width="7.42578125" style="2" bestFit="1" customWidth="1"/>
    <col min="4124" max="4124" width="14" style="2" customWidth="1"/>
    <col min="4125" max="4129" width="6.7109375" style="2"/>
    <col min="4130" max="4130" width="7.7109375" style="2" customWidth="1"/>
    <col min="4131" max="4352" width="6.7109375" style="2"/>
    <col min="4353" max="4353" width="3.7109375" style="2" customWidth="1"/>
    <col min="4354" max="4354" width="5" style="2" customWidth="1"/>
    <col min="4355" max="4357" width="4.7109375" style="2" customWidth="1"/>
    <col min="4358" max="4358" width="15.28515625" style="2" customWidth="1"/>
    <col min="4359" max="4359" width="14.140625" style="2" customWidth="1"/>
    <col min="4360" max="4360" width="20.7109375" style="2" customWidth="1"/>
    <col min="4361" max="4361" width="12.140625" style="2" customWidth="1"/>
    <col min="4362" max="4362" width="10.5703125" style="2" customWidth="1"/>
    <col min="4363" max="4363" width="10.28515625" style="2" customWidth="1"/>
    <col min="4364" max="4364" width="9.7109375" style="2" customWidth="1"/>
    <col min="4365" max="4365" width="10.85546875" style="2" customWidth="1"/>
    <col min="4366" max="4366" width="21.42578125" style="2" customWidth="1"/>
    <col min="4367" max="4367" width="15.42578125" style="2" customWidth="1"/>
    <col min="4368" max="4379" width="7.42578125" style="2" bestFit="1" customWidth="1"/>
    <col min="4380" max="4380" width="14" style="2" customWidth="1"/>
    <col min="4381" max="4385" width="6.7109375" style="2"/>
    <col min="4386" max="4386" width="7.7109375" style="2" customWidth="1"/>
    <col min="4387" max="4608" width="6.7109375" style="2"/>
    <col min="4609" max="4609" width="3.7109375" style="2" customWidth="1"/>
    <col min="4610" max="4610" width="5" style="2" customWidth="1"/>
    <col min="4611" max="4613" width="4.7109375" style="2" customWidth="1"/>
    <col min="4614" max="4614" width="15.28515625" style="2" customWidth="1"/>
    <col min="4615" max="4615" width="14.140625" style="2" customWidth="1"/>
    <col min="4616" max="4616" width="20.7109375" style="2" customWidth="1"/>
    <col min="4617" max="4617" width="12.140625" style="2" customWidth="1"/>
    <col min="4618" max="4618" width="10.5703125" style="2" customWidth="1"/>
    <col min="4619" max="4619" width="10.28515625" style="2" customWidth="1"/>
    <col min="4620" max="4620" width="9.7109375" style="2" customWidth="1"/>
    <col min="4621" max="4621" width="10.85546875" style="2" customWidth="1"/>
    <col min="4622" max="4622" width="21.42578125" style="2" customWidth="1"/>
    <col min="4623" max="4623" width="15.42578125" style="2" customWidth="1"/>
    <col min="4624" max="4635" width="7.42578125" style="2" bestFit="1" customWidth="1"/>
    <col min="4636" max="4636" width="14" style="2" customWidth="1"/>
    <col min="4637" max="4641" width="6.7109375" style="2"/>
    <col min="4642" max="4642" width="7.7109375" style="2" customWidth="1"/>
    <col min="4643" max="4864" width="6.7109375" style="2"/>
    <col min="4865" max="4865" width="3.7109375" style="2" customWidth="1"/>
    <col min="4866" max="4866" width="5" style="2" customWidth="1"/>
    <col min="4867" max="4869" width="4.7109375" style="2" customWidth="1"/>
    <col min="4870" max="4870" width="15.28515625" style="2" customWidth="1"/>
    <col min="4871" max="4871" width="14.140625" style="2" customWidth="1"/>
    <col min="4872" max="4872" width="20.7109375" style="2" customWidth="1"/>
    <col min="4873" max="4873" width="12.140625" style="2" customWidth="1"/>
    <col min="4874" max="4874" width="10.5703125" style="2" customWidth="1"/>
    <col min="4875" max="4875" width="10.28515625" style="2" customWidth="1"/>
    <col min="4876" max="4876" width="9.7109375" style="2" customWidth="1"/>
    <col min="4877" max="4877" width="10.85546875" style="2" customWidth="1"/>
    <col min="4878" max="4878" width="21.42578125" style="2" customWidth="1"/>
    <col min="4879" max="4879" width="15.42578125" style="2" customWidth="1"/>
    <col min="4880" max="4891" width="7.42578125" style="2" bestFit="1" customWidth="1"/>
    <col min="4892" max="4892" width="14" style="2" customWidth="1"/>
    <col min="4893" max="4897" width="6.7109375" style="2"/>
    <col min="4898" max="4898" width="7.7109375" style="2" customWidth="1"/>
    <col min="4899" max="5120" width="6.7109375" style="2"/>
    <col min="5121" max="5121" width="3.7109375" style="2" customWidth="1"/>
    <col min="5122" max="5122" width="5" style="2" customWidth="1"/>
    <col min="5123" max="5125" width="4.7109375" style="2" customWidth="1"/>
    <col min="5126" max="5126" width="15.28515625" style="2" customWidth="1"/>
    <col min="5127" max="5127" width="14.140625" style="2" customWidth="1"/>
    <col min="5128" max="5128" width="20.7109375" style="2" customWidth="1"/>
    <col min="5129" max="5129" width="12.140625" style="2" customWidth="1"/>
    <col min="5130" max="5130" width="10.5703125" style="2" customWidth="1"/>
    <col min="5131" max="5131" width="10.28515625" style="2" customWidth="1"/>
    <col min="5132" max="5132" width="9.7109375" style="2" customWidth="1"/>
    <col min="5133" max="5133" width="10.85546875" style="2" customWidth="1"/>
    <col min="5134" max="5134" width="21.42578125" style="2" customWidth="1"/>
    <col min="5135" max="5135" width="15.42578125" style="2" customWidth="1"/>
    <col min="5136" max="5147" width="7.42578125" style="2" bestFit="1" customWidth="1"/>
    <col min="5148" max="5148" width="14" style="2" customWidth="1"/>
    <col min="5149" max="5153" width="6.7109375" style="2"/>
    <col min="5154" max="5154" width="7.7109375" style="2" customWidth="1"/>
    <col min="5155" max="5376" width="6.7109375" style="2"/>
    <col min="5377" max="5377" width="3.7109375" style="2" customWidth="1"/>
    <col min="5378" max="5378" width="5" style="2" customWidth="1"/>
    <col min="5379" max="5381" width="4.7109375" style="2" customWidth="1"/>
    <col min="5382" max="5382" width="15.28515625" style="2" customWidth="1"/>
    <col min="5383" max="5383" width="14.140625" style="2" customWidth="1"/>
    <col min="5384" max="5384" width="20.7109375" style="2" customWidth="1"/>
    <col min="5385" max="5385" width="12.140625" style="2" customWidth="1"/>
    <col min="5386" max="5386" width="10.5703125" style="2" customWidth="1"/>
    <col min="5387" max="5387" width="10.28515625" style="2" customWidth="1"/>
    <col min="5388" max="5388" width="9.7109375" style="2" customWidth="1"/>
    <col min="5389" max="5389" width="10.85546875" style="2" customWidth="1"/>
    <col min="5390" max="5390" width="21.42578125" style="2" customWidth="1"/>
    <col min="5391" max="5391" width="15.42578125" style="2" customWidth="1"/>
    <col min="5392" max="5403" width="7.42578125" style="2" bestFit="1" customWidth="1"/>
    <col min="5404" max="5404" width="14" style="2" customWidth="1"/>
    <col min="5405" max="5409" width="6.7109375" style="2"/>
    <col min="5410" max="5410" width="7.7109375" style="2" customWidth="1"/>
    <col min="5411" max="5632" width="6.7109375" style="2"/>
    <col min="5633" max="5633" width="3.7109375" style="2" customWidth="1"/>
    <col min="5634" max="5634" width="5" style="2" customWidth="1"/>
    <col min="5635" max="5637" width="4.7109375" style="2" customWidth="1"/>
    <col min="5638" max="5638" width="15.28515625" style="2" customWidth="1"/>
    <col min="5639" max="5639" width="14.140625" style="2" customWidth="1"/>
    <col min="5640" max="5640" width="20.7109375" style="2" customWidth="1"/>
    <col min="5641" max="5641" width="12.140625" style="2" customWidth="1"/>
    <col min="5642" max="5642" width="10.5703125" style="2" customWidth="1"/>
    <col min="5643" max="5643" width="10.28515625" style="2" customWidth="1"/>
    <col min="5644" max="5644" width="9.7109375" style="2" customWidth="1"/>
    <col min="5645" max="5645" width="10.85546875" style="2" customWidth="1"/>
    <col min="5646" max="5646" width="21.42578125" style="2" customWidth="1"/>
    <col min="5647" max="5647" width="15.42578125" style="2" customWidth="1"/>
    <col min="5648" max="5659" width="7.42578125" style="2" bestFit="1" customWidth="1"/>
    <col min="5660" max="5660" width="14" style="2" customWidth="1"/>
    <col min="5661" max="5665" width="6.7109375" style="2"/>
    <col min="5666" max="5666" width="7.7109375" style="2" customWidth="1"/>
    <col min="5667" max="5888" width="6.7109375" style="2"/>
    <col min="5889" max="5889" width="3.7109375" style="2" customWidth="1"/>
    <col min="5890" max="5890" width="5" style="2" customWidth="1"/>
    <col min="5891" max="5893" width="4.7109375" style="2" customWidth="1"/>
    <col min="5894" max="5894" width="15.28515625" style="2" customWidth="1"/>
    <col min="5895" max="5895" width="14.140625" style="2" customWidth="1"/>
    <col min="5896" max="5896" width="20.7109375" style="2" customWidth="1"/>
    <col min="5897" max="5897" width="12.140625" style="2" customWidth="1"/>
    <col min="5898" max="5898" width="10.5703125" style="2" customWidth="1"/>
    <col min="5899" max="5899" width="10.28515625" style="2" customWidth="1"/>
    <col min="5900" max="5900" width="9.7109375" style="2" customWidth="1"/>
    <col min="5901" max="5901" width="10.85546875" style="2" customWidth="1"/>
    <col min="5902" max="5902" width="21.42578125" style="2" customWidth="1"/>
    <col min="5903" max="5903" width="15.42578125" style="2" customWidth="1"/>
    <col min="5904" max="5915" width="7.42578125" style="2" bestFit="1" customWidth="1"/>
    <col min="5916" max="5916" width="14" style="2" customWidth="1"/>
    <col min="5917" max="5921" width="6.7109375" style="2"/>
    <col min="5922" max="5922" width="7.7109375" style="2" customWidth="1"/>
    <col min="5923" max="6144" width="6.7109375" style="2"/>
    <col min="6145" max="6145" width="3.7109375" style="2" customWidth="1"/>
    <col min="6146" max="6146" width="5" style="2" customWidth="1"/>
    <col min="6147" max="6149" width="4.7109375" style="2" customWidth="1"/>
    <col min="6150" max="6150" width="15.28515625" style="2" customWidth="1"/>
    <col min="6151" max="6151" width="14.140625" style="2" customWidth="1"/>
    <col min="6152" max="6152" width="20.7109375" style="2" customWidth="1"/>
    <col min="6153" max="6153" width="12.140625" style="2" customWidth="1"/>
    <col min="6154" max="6154" width="10.5703125" style="2" customWidth="1"/>
    <col min="6155" max="6155" width="10.28515625" style="2" customWidth="1"/>
    <col min="6156" max="6156" width="9.7109375" style="2" customWidth="1"/>
    <col min="6157" max="6157" width="10.85546875" style="2" customWidth="1"/>
    <col min="6158" max="6158" width="21.42578125" style="2" customWidth="1"/>
    <col min="6159" max="6159" width="15.42578125" style="2" customWidth="1"/>
    <col min="6160" max="6171" width="7.42578125" style="2" bestFit="1" customWidth="1"/>
    <col min="6172" max="6172" width="14" style="2" customWidth="1"/>
    <col min="6173" max="6177" width="6.7109375" style="2"/>
    <col min="6178" max="6178" width="7.7109375" style="2" customWidth="1"/>
    <col min="6179" max="6400" width="6.7109375" style="2"/>
    <col min="6401" max="6401" width="3.7109375" style="2" customWidth="1"/>
    <col min="6402" max="6402" width="5" style="2" customWidth="1"/>
    <col min="6403" max="6405" width="4.7109375" style="2" customWidth="1"/>
    <col min="6406" max="6406" width="15.28515625" style="2" customWidth="1"/>
    <col min="6407" max="6407" width="14.140625" style="2" customWidth="1"/>
    <col min="6408" max="6408" width="20.7109375" style="2" customWidth="1"/>
    <col min="6409" max="6409" width="12.140625" style="2" customWidth="1"/>
    <col min="6410" max="6410" width="10.5703125" style="2" customWidth="1"/>
    <col min="6411" max="6411" width="10.28515625" style="2" customWidth="1"/>
    <col min="6412" max="6412" width="9.7109375" style="2" customWidth="1"/>
    <col min="6413" max="6413" width="10.85546875" style="2" customWidth="1"/>
    <col min="6414" max="6414" width="21.42578125" style="2" customWidth="1"/>
    <col min="6415" max="6415" width="15.42578125" style="2" customWidth="1"/>
    <col min="6416" max="6427" width="7.42578125" style="2" bestFit="1" customWidth="1"/>
    <col min="6428" max="6428" width="14" style="2" customWidth="1"/>
    <col min="6429" max="6433" width="6.7109375" style="2"/>
    <col min="6434" max="6434" width="7.7109375" style="2" customWidth="1"/>
    <col min="6435" max="6656" width="6.7109375" style="2"/>
    <col min="6657" max="6657" width="3.7109375" style="2" customWidth="1"/>
    <col min="6658" max="6658" width="5" style="2" customWidth="1"/>
    <col min="6659" max="6661" width="4.7109375" style="2" customWidth="1"/>
    <col min="6662" max="6662" width="15.28515625" style="2" customWidth="1"/>
    <col min="6663" max="6663" width="14.140625" style="2" customWidth="1"/>
    <col min="6664" max="6664" width="20.7109375" style="2" customWidth="1"/>
    <col min="6665" max="6665" width="12.140625" style="2" customWidth="1"/>
    <col min="6666" max="6666" width="10.5703125" style="2" customWidth="1"/>
    <col min="6667" max="6667" width="10.28515625" style="2" customWidth="1"/>
    <col min="6668" max="6668" width="9.7109375" style="2" customWidth="1"/>
    <col min="6669" max="6669" width="10.85546875" style="2" customWidth="1"/>
    <col min="6670" max="6670" width="21.42578125" style="2" customWidth="1"/>
    <col min="6671" max="6671" width="15.42578125" style="2" customWidth="1"/>
    <col min="6672" max="6683" width="7.42578125" style="2" bestFit="1" customWidth="1"/>
    <col min="6684" max="6684" width="14" style="2" customWidth="1"/>
    <col min="6685" max="6689" width="6.7109375" style="2"/>
    <col min="6690" max="6690" width="7.7109375" style="2" customWidth="1"/>
    <col min="6691" max="6912" width="6.7109375" style="2"/>
    <col min="6913" max="6913" width="3.7109375" style="2" customWidth="1"/>
    <col min="6914" max="6914" width="5" style="2" customWidth="1"/>
    <col min="6915" max="6917" width="4.7109375" style="2" customWidth="1"/>
    <col min="6918" max="6918" width="15.28515625" style="2" customWidth="1"/>
    <col min="6919" max="6919" width="14.140625" style="2" customWidth="1"/>
    <col min="6920" max="6920" width="20.7109375" style="2" customWidth="1"/>
    <col min="6921" max="6921" width="12.140625" style="2" customWidth="1"/>
    <col min="6922" max="6922" width="10.5703125" style="2" customWidth="1"/>
    <col min="6923" max="6923" width="10.28515625" style="2" customWidth="1"/>
    <col min="6924" max="6924" width="9.7109375" style="2" customWidth="1"/>
    <col min="6925" max="6925" width="10.85546875" style="2" customWidth="1"/>
    <col min="6926" max="6926" width="21.42578125" style="2" customWidth="1"/>
    <col min="6927" max="6927" width="15.42578125" style="2" customWidth="1"/>
    <col min="6928" max="6939" width="7.42578125" style="2" bestFit="1" customWidth="1"/>
    <col min="6940" max="6940" width="14" style="2" customWidth="1"/>
    <col min="6941" max="6945" width="6.7109375" style="2"/>
    <col min="6946" max="6946" width="7.7109375" style="2" customWidth="1"/>
    <col min="6947" max="7168" width="6.7109375" style="2"/>
    <col min="7169" max="7169" width="3.7109375" style="2" customWidth="1"/>
    <col min="7170" max="7170" width="5" style="2" customWidth="1"/>
    <col min="7171" max="7173" width="4.7109375" style="2" customWidth="1"/>
    <col min="7174" max="7174" width="15.28515625" style="2" customWidth="1"/>
    <col min="7175" max="7175" width="14.140625" style="2" customWidth="1"/>
    <col min="7176" max="7176" width="20.7109375" style="2" customWidth="1"/>
    <col min="7177" max="7177" width="12.140625" style="2" customWidth="1"/>
    <col min="7178" max="7178" width="10.5703125" style="2" customWidth="1"/>
    <col min="7179" max="7179" width="10.28515625" style="2" customWidth="1"/>
    <col min="7180" max="7180" width="9.7109375" style="2" customWidth="1"/>
    <col min="7181" max="7181" width="10.85546875" style="2" customWidth="1"/>
    <col min="7182" max="7182" width="21.42578125" style="2" customWidth="1"/>
    <col min="7183" max="7183" width="15.42578125" style="2" customWidth="1"/>
    <col min="7184" max="7195" width="7.42578125" style="2" bestFit="1" customWidth="1"/>
    <col min="7196" max="7196" width="14" style="2" customWidth="1"/>
    <col min="7197" max="7201" width="6.7109375" style="2"/>
    <col min="7202" max="7202" width="7.7109375" style="2" customWidth="1"/>
    <col min="7203" max="7424" width="6.7109375" style="2"/>
    <col min="7425" max="7425" width="3.7109375" style="2" customWidth="1"/>
    <col min="7426" max="7426" width="5" style="2" customWidth="1"/>
    <col min="7427" max="7429" width="4.7109375" style="2" customWidth="1"/>
    <col min="7430" max="7430" width="15.28515625" style="2" customWidth="1"/>
    <col min="7431" max="7431" width="14.140625" style="2" customWidth="1"/>
    <col min="7432" max="7432" width="20.7109375" style="2" customWidth="1"/>
    <col min="7433" max="7433" width="12.140625" style="2" customWidth="1"/>
    <col min="7434" max="7434" width="10.5703125" style="2" customWidth="1"/>
    <col min="7435" max="7435" width="10.28515625" style="2" customWidth="1"/>
    <col min="7436" max="7436" width="9.7109375" style="2" customWidth="1"/>
    <col min="7437" max="7437" width="10.85546875" style="2" customWidth="1"/>
    <col min="7438" max="7438" width="21.42578125" style="2" customWidth="1"/>
    <col min="7439" max="7439" width="15.42578125" style="2" customWidth="1"/>
    <col min="7440" max="7451" width="7.42578125" style="2" bestFit="1" customWidth="1"/>
    <col min="7452" max="7452" width="14" style="2" customWidth="1"/>
    <col min="7453" max="7457" width="6.7109375" style="2"/>
    <col min="7458" max="7458" width="7.7109375" style="2" customWidth="1"/>
    <col min="7459" max="7680" width="6.7109375" style="2"/>
    <col min="7681" max="7681" width="3.7109375" style="2" customWidth="1"/>
    <col min="7682" max="7682" width="5" style="2" customWidth="1"/>
    <col min="7683" max="7685" width="4.7109375" style="2" customWidth="1"/>
    <col min="7686" max="7686" width="15.28515625" style="2" customWidth="1"/>
    <col min="7687" max="7687" width="14.140625" style="2" customWidth="1"/>
    <col min="7688" max="7688" width="20.7109375" style="2" customWidth="1"/>
    <col min="7689" max="7689" width="12.140625" style="2" customWidth="1"/>
    <col min="7690" max="7690" width="10.5703125" style="2" customWidth="1"/>
    <col min="7691" max="7691" width="10.28515625" style="2" customWidth="1"/>
    <col min="7692" max="7692" width="9.7109375" style="2" customWidth="1"/>
    <col min="7693" max="7693" width="10.85546875" style="2" customWidth="1"/>
    <col min="7694" max="7694" width="21.42578125" style="2" customWidth="1"/>
    <col min="7695" max="7695" width="15.42578125" style="2" customWidth="1"/>
    <col min="7696" max="7707" width="7.42578125" style="2" bestFit="1" customWidth="1"/>
    <col min="7708" max="7708" width="14" style="2" customWidth="1"/>
    <col min="7709" max="7713" width="6.7109375" style="2"/>
    <col min="7714" max="7714" width="7.7109375" style="2" customWidth="1"/>
    <col min="7715" max="7936" width="6.7109375" style="2"/>
    <col min="7937" max="7937" width="3.7109375" style="2" customWidth="1"/>
    <col min="7938" max="7938" width="5" style="2" customWidth="1"/>
    <col min="7939" max="7941" width="4.7109375" style="2" customWidth="1"/>
    <col min="7942" max="7942" width="15.28515625" style="2" customWidth="1"/>
    <col min="7943" max="7943" width="14.140625" style="2" customWidth="1"/>
    <col min="7944" max="7944" width="20.7109375" style="2" customWidth="1"/>
    <col min="7945" max="7945" width="12.140625" style="2" customWidth="1"/>
    <col min="7946" max="7946" width="10.5703125" style="2" customWidth="1"/>
    <col min="7947" max="7947" width="10.28515625" style="2" customWidth="1"/>
    <col min="7948" max="7948" width="9.7109375" style="2" customWidth="1"/>
    <col min="7949" max="7949" width="10.85546875" style="2" customWidth="1"/>
    <col min="7950" max="7950" width="21.42578125" style="2" customWidth="1"/>
    <col min="7951" max="7951" width="15.42578125" style="2" customWidth="1"/>
    <col min="7952" max="7963" width="7.42578125" style="2" bestFit="1" customWidth="1"/>
    <col min="7964" max="7964" width="14" style="2" customWidth="1"/>
    <col min="7965" max="7969" width="6.7109375" style="2"/>
    <col min="7970" max="7970" width="7.7109375" style="2" customWidth="1"/>
    <col min="7971" max="8192" width="6.7109375" style="2"/>
    <col min="8193" max="8193" width="3.7109375" style="2" customWidth="1"/>
    <col min="8194" max="8194" width="5" style="2" customWidth="1"/>
    <col min="8195" max="8197" width="4.7109375" style="2" customWidth="1"/>
    <col min="8198" max="8198" width="15.28515625" style="2" customWidth="1"/>
    <col min="8199" max="8199" width="14.140625" style="2" customWidth="1"/>
    <col min="8200" max="8200" width="20.7109375" style="2" customWidth="1"/>
    <col min="8201" max="8201" width="12.140625" style="2" customWidth="1"/>
    <col min="8202" max="8202" width="10.5703125" style="2" customWidth="1"/>
    <col min="8203" max="8203" width="10.28515625" style="2" customWidth="1"/>
    <col min="8204" max="8204" width="9.7109375" style="2" customWidth="1"/>
    <col min="8205" max="8205" width="10.85546875" style="2" customWidth="1"/>
    <col min="8206" max="8206" width="21.42578125" style="2" customWidth="1"/>
    <col min="8207" max="8207" width="15.42578125" style="2" customWidth="1"/>
    <col min="8208" max="8219" width="7.42578125" style="2" bestFit="1" customWidth="1"/>
    <col min="8220" max="8220" width="14" style="2" customWidth="1"/>
    <col min="8221" max="8225" width="6.7109375" style="2"/>
    <col min="8226" max="8226" width="7.7109375" style="2" customWidth="1"/>
    <col min="8227" max="8448" width="6.7109375" style="2"/>
    <col min="8449" max="8449" width="3.7109375" style="2" customWidth="1"/>
    <col min="8450" max="8450" width="5" style="2" customWidth="1"/>
    <col min="8451" max="8453" width="4.7109375" style="2" customWidth="1"/>
    <col min="8454" max="8454" width="15.28515625" style="2" customWidth="1"/>
    <col min="8455" max="8455" width="14.140625" style="2" customWidth="1"/>
    <col min="8456" max="8456" width="20.7109375" style="2" customWidth="1"/>
    <col min="8457" max="8457" width="12.140625" style="2" customWidth="1"/>
    <col min="8458" max="8458" width="10.5703125" style="2" customWidth="1"/>
    <col min="8459" max="8459" width="10.28515625" style="2" customWidth="1"/>
    <col min="8460" max="8460" width="9.7109375" style="2" customWidth="1"/>
    <col min="8461" max="8461" width="10.85546875" style="2" customWidth="1"/>
    <col min="8462" max="8462" width="21.42578125" style="2" customWidth="1"/>
    <col min="8463" max="8463" width="15.42578125" style="2" customWidth="1"/>
    <col min="8464" max="8475" width="7.42578125" style="2" bestFit="1" customWidth="1"/>
    <col min="8476" max="8476" width="14" style="2" customWidth="1"/>
    <col min="8477" max="8481" width="6.7109375" style="2"/>
    <col min="8482" max="8482" width="7.7109375" style="2" customWidth="1"/>
    <col min="8483" max="8704" width="6.7109375" style="2"/>
    <col min="8705" max="8705" width="3.7109375" style="2" customWidth="1"/>
    <col min="8706" max="8706" width="5" style="2" customWidth="1"/>
    <col min="8707" max="8709" width="4.7109375" style="2" customWidth="1"/>
    <col min="8710" max="8710" width="15.28515625" style="2" customWidth="1"/>
    <col min="8711" max="8711" width="14.140625" style="2" customWidth="1"/>
    <col min="8712" max="8712" width="20.7109375" style="2" customWidth="1"/>
    <col min="8713" max="8713" width="12.140625" style="2" customWidth="1"/>
    <col min="8714" max="8714" width="10.5703125" style="2" customWidth="1"/>
    <col min="8715" max="8715" width="10.28515625" style="2" customWidth="1"/>
    <col min="8716" max="8716" width="9.7109375" style="2" customWidth="1"/>
    <col min="8717" max="8717" width="10.85546875" style="2" customWidth="1"/>
    <col min="8718" max="8718" width="21.42578125" style="2" customWidth="1"/>
    <col min="8719" max="8719" width="15.42578125" style="2" customWidth="1"/>
    <col min="8720" max="8731" width="7.42578125" style="2" bestFit="1" customWidth="1"/>
    <col min="8732" max="8732" width="14" style="2" customWidth="1"/>
    <col min="8733" max="8737" width="6.7109375" style="2"/>
    <col min="8738" max="8738" width="7.7109375" style="2" customWidth="1"/>
    <col min="8739" max="8960" width="6.7109375" style="2"/>
    <col min="8961" max="8961" width="3.7109375" style="2" customWidth="1"/>
    <col min="8962" max="8962" width="5" style="2" customWidth="1"/>
    <col min="8963" max="8965" width="4.7109375" style="2" customWidth="1"/>
    <col min="8966" max="8966" width="15.28515625" style="2" customWidth="1"/>
    <col min="8967" max="8967" width="14.140625" style="2" customWidth="1"/>
    <col min="8968" max="8968" width="20.7109375" style="2" customWidth="1"/>
    <col min="8969" max="8969" width="12.140625" style="2" customWidth="1"/>
    <col min="8970" max="8970" width="10.5703125" style="2" customWidth="1"/>
    <col min="8971" max="8971" width="10.28515625" style="2" customWidth="1"/>
    <col min="8972" max="8972" width="9.7109375" style="2" customWidth="1"/>
    <col min="8973" max="8973" width="10.85546875" style="2" customWidth="1"/>
    <col min="8974" max="8974" width="21.42578125" style="2" customWidth="1"/>
    <col min="8975" max="8975" width="15.42578125" style="2" customWidth="1"/>
    <col min="8976" max="8987" width="7.42578125" style="2" bestFit="1" customWidth="1"/>
    <col min="8988" max="8988" width="14" style="2" customWidth="1"/>
    <col min="8989" max="8993" width="6.7109375" style="2"/>
    <col min="8994" max="8994" width="7.7109375" style="2" customWidth="1"/>
    <col min="8995" max="9216" width="6.7109375" style="2"/>
    <col min="9217" max="9217" width="3.7109375" style="2" customWidth="1"/>
    <col min="9218" max="9218" width="5" style="2" customWidth="1"/>
    <col min="9219" max="9221" width="4.7109375" style="2" customWidth="1"/>
    <col min="9222" max="9222" width="15.28515625" style="2" customWidth="1"/>
    <col min="9223" max="9223" width="14.140625" style="2" customWidth="1"/>
    <col min="9224" max="9224" width="20.7109375" style="2" customWidth="1"/>
    <col min="9225" max="9225" width="12.140625" style="2" customWidth="1"/>
    <col min="9226" max="9226" width="10.5703125" style="2" customWidth="1"/>
    <col min="9227" max="9227" width="10.28515625" style="2" customWidth="1"/>
    <col min="9228" max="9228" width="9.7109375" style="2" customWidth="1"/>
    <col min="9229" max="9229" width="10.85546875" style="2" customWidth="1"/>
    <col min="9230" max="9230" width="21.42578125" style="2" customWidth="1"/>
    <col min="9231" max="9231" width="15.42578125" style="2" customWidth="1"/>
    <col min="9232" max="9243" width="7.42578125" style="2" bestFit="1" customWidth="1"/>
    <col min="9244" max="9244" width="14" style="2" customWidth="1"/>
    <col min="9245" max="9249" width="6.7109375" style="2"/>
    <col min="9250" max="9250" width="7.7109375" style="2" customWidth="1"/>
    <col min="9251" max="9472" width="6.7109375" style="2"/>
    <col min="9473" max="9473" width="3.7109375" style="2" customWidth="1"/>
    <col min="9474" max="9474" width="5" style="2" customWidth="1"/>
    <col min="9475" max="9477" width="4.7109375" style="2" customWidth="1"/>
    <col min="9478" max="9478" width="15.28515625" style="2" customWidth="1"/>
    <col min="9479" max="9479" width="14.140625" style="2" customWidth="1"/>
    <col min="9480" max="9480" width="20.7109375" style="2" customWidth="1"/>
    <col min="9481" max="9481" width="12.140625" style="2" customWidth="1"/>
    <col min="9482" max="9482" width="10.5703125" style="2" customWidth="1"/>
    <col min="9483" max="9483" width="10.28515625" style="2" customWidth="1"/>
    <col min="9484" max="9484" width="9.7109375" style="2" customWidth="1"/>
    <col min="9485" max="9485" width="10.85546875" style="2" customWidth="1"/>
    <col min="9486" max="9486" width="21.42578125" style="2" customWidth="1"/>
    <col min="9487" max="9487" width="15.42578125" style="2" customWidth="1"/>
    <col min="9488" max="9499" width="7.42578125" style="2" bestFit="1" customWidth="1"/>
    <col min="9500" max="9500" width="14" style="2" customWidth="1"/>
    <col min="9501" max="9505" width="6.7109375" style="2"/>
    <col min="9506" max="9506" width="7.7109375" style="2" customWidth="1"/>
    <col min="9507" max="9728" width="6.7109375" style="2"/>
    <col min="9729" max="9729" width="3.7109375" style="2" customWidth="1"/>
    <col min="9730" max="9730" width="5" style="2" customWidth="1"/>
    <col min="9731" max="9733" width="4.7109375" style="2" customWidth="1"/>
    <col min="9734" max="9734" width="15.28515625" style="2" customWidth="1"/>
    <col min="9735" max="9735" width="14.140625" style="2" customWidth="1"/>
    <col min="9736" max="9736" width="20.7109375" style="2" customWidth="1"/>
    <col min="9737" max="9737" width="12.140625" style="2" customWidth="1"/>
    <col min="9738" max="9738" width="10.5703125" style="2" customWidth="1"/>
    <col min="9739" max="9739" width="10.28515625" style="2" customWidth="1"/>
    <col min="9740" max="9740" width="9.7109375" style="2" customWidth="1"/>
    <col min="9741" max="9741" width="10.85546875" style="2" customWidth="1"/>
    <col min="9742" max="9742" width="21.42578125" style="2" customWidth="1"/>
    <col min="9743" max="9743" width="15.42578125" style="2" customWidth="1"/>
    <col min="9744" max="9755" width="7.42578125" style="2" bestFit="1" customWidth="1"/>
    <col min="9756" max="9756" width="14" style="2" customWidth="1"/>
    <col min="9757" max="9761" width="6.7109375" style="2"/>
    <col min="9762" max="9762" width="7.7109375" style="2" customWidth="1"/>
    <col min="9763" max="9984" width="6.7109375" style="2"/>
    <col min="9985" max="9985" width="3.7109375" style="2" customWidth="1"/>
    <col min="9986" max="9986" width="5" style="2" customWidth="1"/>
    <col min="9987" max="9989" width="4.7109375" style="2" customWidth="1"/>
    <col min="9990" max="9990" width="15.28515625" style="2" customWidth="1"/>
    <col min="9991" max="9991" width="14.140625" style="2" customWidth="1"/>
    <col min="9992" max="9992" width="20.7109375" style="2" customWidth="1"/>
    <col min="9993" max="9993" width="12.140625" style="2" customWidth="1"/>
    <col min="9994" max="9994" width="10.5703125" style="2" customWidth="1"/>
    <col min="9995" max="9995" width="10.28515625" style="2" customWidth="1"/>
    <col min="9996" max="9996" width="9.7109375" style="2" customWidth="1"/>
    <col min="9997" max="9997" width="10.85546875" style="2" customWidth="1"/>
    <col min="9998" max="9998" width="21.42578125" style="2" customWidth="1"/>
    <col min="9999" max="9999" width="15.42578125" style="2" customWidth="1"/>
    <col min="10000" max="10011" width="7.42578125" style="2" bestFit="1" customWidth="1"/>
    <col min="10012" max="10012" width="14" style="2" customWidth="1"/>
    <col min="10013" max="10017" width="6.7109375" style="2"/>
    <col min="10018" max="10018" width="7.7109375" style="2" customWidth="1"/>
    <col min="10019" max="10240" width="6.7109375" style="2"/>
    <col min="10241" max="10241" width="3.7109375" style="2" customWidth="1"/>
    <col min="10242" max="10242" width="5" style="2" customWidth="1"/>
    <col min="10243" max="10245" width="4.7109375" style="2" customWidth="1"/>
    <col min="10246" max="10246" width="15.28515625" style="2" customWidth="1"/>
    <col min="10247" max="10247" width="14.140625" style="2" customWidth="1"/>
    <col min="10248" max="10248" width="20.7109375" style="2" customWidth="1"/>
    <col min="10249" max="10249" width="12.140625" style="2" customWidth="1"/>
    <col min="10250" max="10250" width="10.5703125" style="2" customWidth="1"/>
    <col min="10251" max="10251" width="10.28515625" style="2" customWidth="1"/>
    <col min="10252" max="10252" width="9.7109375" style="2" customWidth="1"/>
    <col min="10253" max="10253" width="10.85546875" style="2" customWidth="1"/>
    <col min="10254" max="10254" width="21.42578125" style="2" customWidth="1"/>
    <col min="10255" max="10255" width="15.42578125" style="2" customWidth="1"/>
    <col min="10256" max="10267" width="7.42578125" style="2" bestFit="1" customWidth="1"/>
    <col min="10268" max="10268" width="14" style="2" customWidth="1"/>
    <col min="10269" max="10273" width="6.7109375" style="2"/>
    <col min="10274" max="10274" width="7.7109375" style="2" customWidth="1"/>
    <col min="10275" max="10496" width="6.7109375" style="2"/>
    <col min="10497" max="10497" width="3.7109375" style="2" customWidth="1"/>
    <col min="10498" max="10498" width="5" style="2" customWidth="1"/>
    <col min="10499" max="10501" width="4.7109375" style="2" customWidth="1"/>
    <col min="10502" max="10502" width="15.28515625" style="2" customWidth="1"/>
    <col min="10503" max="10503" width="14.140625" style="2" customWidth="1"/>
    <col min="10504" max="10504" width="20.7109375" style="2" customWidth="1"/>
    <col min="10505" max="10505" width="12.140625" style="2" customWidth="1"/>
    <col min="10506" max="10506" width="10.5703125" style="2" customWidth="1"/>
    <col min="10507" max="10507" width="10.28515625" style="2" customWidth="1"/>
    <col min="10508" max="10508" width="9.7109375" style="2" customWidth="1"/>
    <col min="10509" max="10509" width="10.85546875" style="2" customWidth="1"/>
    <col min="10510" max="10510" width="21.42578125" style="2" customWidth="1"/>
    <col min="10511" max="10511" width="15.42578125" style="2" customWidth="1"/>
    <col min="10512" max="10523" width="7.42578125" style="2" bestFit="1" customWidth="1"/>
    <col min="10524" max="10524" width="14" style="2" customWidth="1"/>
    <col min="10525" max="10529" width="6.7109375" style="2"/>
    <col min="10530" max="10530" width="7.7109375" style="2" customWidth="1"/>
    <col min="10531" max="10752" width="6.7109375" style="2"/>
    <col min="10753" max="10753" width="3.7109375" style="2" customWidth="1"/>
    <col min="10754" max="10754" width="5" style="2" customWidth="1"/>
    <col min="10755" max="10757" width="4.7109375" style="2" customWidth="1"/>
    <col min="10758" max="10758" width="15.28515625" style="2" customWidth="1"/>
    <col min="10759" max="10759" width="14.140625" style="2" customWidth="1"/>
    <col min="10760" max="10760" width="20.7109375" style="2" customWidth="1"/>
    <col min="10761" max="10761" width="12.140625" style="2" customWidth="1"/>
    <col min="10762" max="10762" width="10.5703125" style="2" customWidth="1"/>
    <col min="10763" max="10763" width="10.28515625" style="2" customWidth="1"/>
    <col min="10764" max="10764" width="9.7109375" style="2" customWidth="1"/>
    <col min="10765" max="10765" width="10.85546875" style="2" customWidth="1"/>
    <col min="10766" max="10766" width="21.42578125" style="2" customWidth="1"/>
    <col min="10767" max="10767" width="15.42578125" style="2" customWidth="1"/>
    <col min="10768" max="10779" width="7.42578125" style="2" bestFit="1" customWidth="1"/>
    <col min="10780" max="10780" width="14" style="2" customWidth="1"/>
    <col min="10781" max="10785" width="6.7109375" style="2"/>
    <col min="10786" max="10786" width="7.7109375" style="2" customWidth="1"/>
    <col min="10787" max="11008" width="6.7109375" style="2"/>
    <col min="11009" max="11009" width="3.7109375" style="2" customWidth="1"/>
    <col min="11010" max="11010" width="5" style="2" customWidth="1"/>
    <col min="11011" max="11013" width="4.7109375" style="2" customWidth="1"/>
    <col min="11014" max="11014" width="15.28515625" style="2" customWidth="1"/>
    <col min="11015" max="11015" width="14.140625" style="2" customWidth="1"/>
    <col min="11016" max="11016" width="20.7109375" style="2" customWidth="1"/>
    <col min="11017" max="11017" width="12.140625" style="2" customWidth="1"/>
    <col min="11018" max="11018" width="10.5703125" style="2" customWidth="1"/>
    <col min="11019" max="11019" width="10.28515625" style="2" customWidth="1"/>
    <col min="11020" max="11020" width="9.7109375" style="2" customWidth="1"/>
    <col min="11021" max="11021" width="10.85546875" style="2" customWidth="1"/>
    <col min="11022" max="11022" width="21.42578125" style="2" customWidth="1"/>
    <col min="11023" max="11023" width="15.42578125" style="2" customWidth="1"/>
    <col min="11024" max="11035" width="7.42578125" style="2" bestFit="1" customWidth="1"/>
    <col min="11036" max="11036" width="14" style="2" customWidth="1"/>
    <col min="11037" max="11041" width="6.7109375" style="2"/>
    <col min="11042" max="11042" width="7.7109375" style="2" customWidth="1"/>
    <col min="11043" max="11264" width="6.7109375" style="2"/>
    <col min="11265" max="11265" width="3.7109375" style="2" customWidth="1"/>
    <col min="11266" max="11266" width="5" style="2" customWidth="1"/>
    <col min="11267" max="11269" width="4.7109375" style="2" customWidth="1"/>
    <col min="11270" max="11270" width="15.28515625" style="2" customWidth="1"/>
    <col min="11271" max="11271" width="14.140625" style="2" customWidth="1"/>
    <col min="11272" max="11272" width="20.7109375" style="2" customWidth="1"/>
    <col min="11273" max="11273" width="12.140625" style="2" customWidth="1"/>
    <col min="11274" max="11274" width="10.5703125" style="2" customWidth="1"/>
    <col min="11275" max="11275" width="10.28515625" style="2" customWidth="1"/>
    <col min="11276" max="11276" width="9.7109375" style="2" customWidth="1"/>
    <col min="11277" max="11277" width="10.85546875" style="2" customWidth="1"/>
    <col min="11278" max="11278" width="21.42578125" style="2" customWidth="1"/>
    <col min="11279" max="11279" width="15.42578125" style="2" customWidth="1"/>
    <col min="11280" max="11291" width="7.42578125" style="2" bestFit="1" customWidth="1"/>
    <col min="11292" max="11292" width="14" style="2" customWidth="1"/>
    <col min="11293" max="11297" width="6.7109375" style="2"/>
    <col min="11298" max="11298" width="7.7109375" style="2" customWidth="1"/>
    <col min="11299" max="11520" width="6.7109375" style="2"/>
    <col min="11521" max="11521" width="3.7109375" style="2" customWidth="1"/>
    <col min="11522" max="11522" width="5" style="2" customWidth="1"/>
    <col min="11523" max="11525" width="4.7109375" style="2" customWidth="1"/>
    <col min="11526" max="11526" width="15.28515625" style="2" customWidth="1"/>
    <col min="11527" max="11527" width="14.140625" style="2" customWidth="1"/>
    <col min="11528" max="11528" width="20.7109375" style="2" customWidth="1"/>
    <col min="11529" max="11529" width="12.140625" style="2" customWidth="1"/>
    <col min="11530" max="11530" width="10.5703125" style="2" customWidth="1"/>
    <col min="11531" max="11531" width="10.28515625" style="2" customWidth="1"/>
    <col min="11532" max="11532" width="9.7109375" style="2" customWidth="1"/>
    <col min="11533" max="11533" width="10.85546875" style="2" customWidth="1"/>
    <col min="11534" max="11534" width="21.42578125" style="2" customWidth="1"/>
    <col min="11535" max="11535" width="15.42578125" style="2" customWidth="1"/>
    <col min="11536" max="11547" width="7.42578125" style="2" bestFit="1" customWidth="1"/>
    <col min="11548" max="11548" width="14" style="2" customWidth="1"/>
    <col min="11549" max="11553" width="6.7109375" style="2"/>
    <col min="11554" max="11554" width="7.7109375" style="2" customWidth="1"/>
    <col min="11555" max="11776" width="6.7109375" style="2"/>
    <col min="11777" max="11777" width="3.7109375" style="2" customWidth="1"/>
    <col min="11778" max="11778" width="5" style="2" customWidth="1"/>
    <col min="11779" max="11781" width="4.7109375" style="2" customWidth="1"/>
    <col min="11782" max="11782" width="15.28515625" style="2" customWidth="1"/>
    <col min="11783" max="11783" width="14.140625" style="2" customWidth="1"/>
    <col min="11784" max="11784" width="20.7109375" style="2" customWidth="1"/>
    <col min="11785" max="11785" width="12.140625" style="2" customWidth="1"/>
    <col min="11786" max="11786" width="10.5703125" style="2" customWidth="1"/>
    <col min="11787" max="11787" width="10.28515625" style="2" customWidth="1"/>
    <col min="11788" max="11788" width="9.7109375" style="2" customWidth="1"/>
    <col min="11789" max="11789" width="10.85546875" style="2" customWidth="1"/>
    <col min="11790" max="11790" width="21.42578125" style="2" customWidth="1"/>
    <col min="11791" max="11791" width="15.42578125" style="2" customWidth="1"/>
    <col min="11792" max="11803" width="7.42578125" style="2" bestFit="1" customWidth="1"/>
    <col min="11804" max="11804" width="14" style="2" customWidth="1"/>
    <col min="11805" max="11809" width="6.7109375" style="2"/>
    <col min="11810" max="11810" width="7.7109375" style="2" customWidth="1"/>
    <col min="11811" max="12032" width="6.7109375" style="2"/>
    <col min="12033" max="12033" width="3.7109375" style="2" customWidth="1"/>
    <col min="12034" max="12034" width="5" style="2" customWidth="1"/>
    <col min="12035" max="12037" width="4.7109375" style="2" customWidth="1"/>
    <col min="12038" max="12038" width="15.28515625" style="2" customWidth="1"/>
    <col min="12039" max="12039" width="14.140625" style="2" customWidth="1"/>
    <col min="12040" max="12040" width="20.7109375" style="2" customWidth="1"/>
    <col min="12041" max="12041" width="12.140625" style="2" customWidth="1"/>
    <col min="12042" max="12042" width="10.5703125" style="2" customWidth="1"/>
    <col min="12043" max="12043" width="10.28515625" style="2" customWidth="1"/>
    <col min="12044" max="12044" width="9.7109375" style="2" customWidth="1"/>
    <col min="12045" max="12045" width="10.85546875" style="2" customWidth="1"/>
    <col min="12046" max="12046" width="21.42578125" style="2" customWidth="1"/>
    <col min="12047" max="12047" width="15.42578125" style="2" customWidth="1"/>
    <col min="12048" max="12059" width="7.42578125" style="2" bestFit="1" customWidth="1"/>
    <col min="12060" max="12060" width="14" style="2" customWidth="1"/>
    <col min="12061" max="12065" width="6.7109375" style="2"/>
    <col min="12066" max="12066" width="7.7109375" style="2" customWidth="1"/>
    <col min="12067" max="12288" width="6.7109375" style="2"/>
    <col min="12289" max="12289" width="3.7109375" style="2" customWidth="1"/>
    <col min="12290" max="12290" width="5" style="2" customWidth="1"/>
    <col min="12291" max="12293" width="4.7109375" style="2" customWidth="1"/>
    <col min="12294" max="12294" width="15.28515625" style="2" customWidth="1"/>
    <col min="12295" max="12295" width="14.140625" style="2" customWidth="1"/>
    <col min="12296" max="12296" width="20.7109375" style="2" customWidth="1"/>
    <col min="12297" max="12297" width="12.140625" style="2" customWidth="1"/>
    <col min="12298" max="12298" width="10.5703125" style="2" customWidth="1"/>
    <col min="12299" max="12299" width="10.28515625" style="2" customWidth="1"/>
    <col min="12300" max="12300" width="9.7109375" style="2" customWidth="1"/>
    <col min="12301" max="12301" width="10.85546875" style="2" customWidth="1"/>
    <col min="12302" max="12302" width="21.42578125" style="2" customWidth="1"/>
    <col min="12303" max="12303" width="15.42578125" style="2" customWidth="1"/>
    <col min="12304" max="12315" width="7.42578125" style="2" bestFit="1" customWidth="1"/>
    <col min="12316" max="12316" width="14" style="2" customWidth="1"/>
    <col min="12317" max="12321" width="6.7109375" style="2"/>
    <col min="12322" max="12322" width="7.7109375" style="2" customWidth="1"/>
    <col min="12323" max="12544" width="6.7109375" style="2"/>
    <col min="12545" max="12545" width="3.7109375" style="2" customWidth="1"/>
    <col min="12546" max="12546" width="5" style="2" customWidth="1"/>
    <col min="12547" max="12549" width="4.7109375" style="2" customWidth="1"/>
    <col min="12550" max="12550" width="15.28515625" style="2" customWidth="1"/>
    <col min="12551" max="12551" width="14.140625" style="2" customWidth="1"/>
    <col min="12552" max="12552" width="20.7109375" style="2" customWidth="1"/>
    <col min="12553" max="12553" width="12.140625" style="2" customWidth="1"/>
    <col min="12554" max="12554" width="10.5703125" style="2" customWidth="1"/>
    <col min="12555" max="12555" width="10.28515625" style="2" customWidth="1"/>
    <col min="12556" max="12556" width="9.7109375" style="2" customWidth="1"/>
    <col min="12557" max="12557" width="10.85546875" style="2" customWidth="1"/>
    <col min="12558" max="12558" width="21.42578125" style="2" customWidth="1"/>
    <col min="12559" max="12559" width="15.42578125" style="2" customWidth="1"/>
    <col min="12560" max="12571" width="7.42578125" style="2" bestFit="1" customWidth="1"/>
    <col min="12572" max="12572" width="14" style="2" customWidth="1"/>
    <col min="12573" max="12577" width="6.7109375" style="2"/>
    <col min="12578" max="12578" width="7.7109375" style="2" customWidth="1"/>
    <col min="12579" max="12800" width="6.7109375" style="2"/>
    <col min="12801" max="12801" width="3.7109375" style="2" customWidth="1"/>
    <col min="12802" max="12802" width="5" style="2" customWidth="1"/>
    <col min="12803" max="12805" width="4.7109375" style="2" customWidth="1"/>
    <col min="12806" max="12806" width="15.28515625" style="2" customWidth="1"/>
    <col min="12807" max="12807" width="14.140625" style="2" customWidth="1"/>
    <col min="12808" max="12808" width="20.7109375" style="2" customWidth="1"/>
    <col min="12809" max="12809" width="12.140625" style="2" customWidth="1"/>
    <col min="12810" max="12810" width="10.5703125" style="2" customWidth="1"/>
    <col min="12811" max="12811" width="10.28515625" style="2" customWidth="1"/>
    <col min="12812" max="12812" width="9.7109375" style="2" customWidth="1"/>
    <col min="12813" max="12813" width="10.85546875" style="2" customWidth="1"/>
    <col min="12814" max="12814" width="21.42578125" style="2" customWidth="1"/>
    <col min="12815" max="12815" width="15.42578125" style="2" customWidth="1"/>
    <col min="12816" max="12827" width="7.42578125" style="2" bestFit="1" customWidth="1"/>
    <col min="12828" max="12828" width="14" style="2" customWidth="1"/>
    <col min="12829" max="12833" width="6.7109375" style="2"/>
    <col min="12834" max="12834" width="7.7109375" style="2" customWidth="1"/>
    <col min="12835" max="13056" width="6.7109375" style="2"/>
    <col min="13057" max="13057" width="3.7109375" style="2" customWidth="1"/>
    <col min="13058" max="13058" width="5" style="2" customWidth="1"/>
    <col min="13059" max="13061" width="4.7109375" style="2" customWidth="1"/>
    <col min="13062" max="13062" width="15.28515625" style="2" customWidth="1"/>
    <col min="13063" max="13063" width="14.140625" style="2" customWidth="1"/>
    <col min="13064" max="13064" width="20.7109375" style="2" customWidth="1"/>
    <col min="13065" max="13065" width="12.140625" style="2" customWidth="1"/>
    <col min="13066" max="13066" width="10.5703125" style="2" customWidth="1"/>
    <col min="13067" max="13067" width="10.28515625" style="2" customWidth="1"/>
    <col min="13068" max="13068" width="9.7109375" style="2" customWidth="1"/>
    <col min="13069" max="13069" width="10.85546875" style="2" customWidth="1"/>
    <col min="13070" max="13070" width="21.42578125" style="2" customWidth="1"/>
    <col min="13071" max="13071" width="15.42578125" style="2" customWidth="1"/>
    <col min="13072" max="13083" width="7.42578125" style="2" bestFit="1" customWidth="1"/>
    <col min="13084" max="13084" width="14" style="2" customWidth="1"/>
    <col min="13085" max="13089" width="6.7109375" style="2"/>
    <col min="13090" max="13090" width="7.7109375" style="2" customWidth="1"/>
    <col min="13091" max="13312" width="6.7109375" style="2"/>
    <col min="13313" max="13313" width="3.7109375" style="2" customWidth="1"/>
    <col min="13314" max="13314" width="5" style="2" customWidth="1"/>
    <col min="13315" max="13317" width="4.7109375" style="2" customWidth="1"/>
    <col min="13318" max="13318" width="15.28515625" style="2" customWidth="1"/>
    <col min="13319" max="13319" width="14.140625" style="2" customWidth="1"/>
    <col min="13320" max="13320" width="20.7109375" style="2" customWidth="1"/>
    <col min="13321" max="13321" width="12.140625" style="2" customWidth="1"/>
    <col min="13322" max="13322" width="10.5703125" style="2" customWidth="1"/>
    <col min="13323" max="13323" width="10.28515625" style="2" customWidth="1"/>
    <col min="13324" max="13324" width="9.7109375" style="2" customWidth="1"/>
    <col min="13325" max="13325" width="10.85546875" style="2" customWidth="1"/>
    <col min="13326" max="13326" width="21.42578125" style="2" customWidth="1"/>
    <col min="13327" max="13327" width="15.42578125" style="2" customWidth="1"/>
    <col min="13328" max="13339" width="7.42578125" style="2" bestFit="1" customWidth="1"/>
    <col min="13340" max="13340" width="14" style="2" customWidth="1"/>
    <col min="13341" max="13345" width="6.7109375" style="2"/>
    <col min="13346" max="13346" width="7.7109375" style="2" customWidth="1"/>
    <col min="13347" max="13568" width="6.7109375" style="2"/>
    <col min="13569" max="13569" width="3.7109375" style="2" customWidth="1"/>
    <col min="13570" max="13570" width="5" style="2" customWidth="1"/>
    <col min="13571" max="13573" width="4.7109375" style="2" customWidth="1"/>
    <col min="13574" max="13574" width="15.28515625" style="2" customWidth="1"/>
    <col min="13575" max="13575" width="14.140625" style="2" customWidth="1"/>
    <col min="13576" max="13576" width="20.7109375" style="2" customWidth="1"/>
    <col min="13577" max="13577" width="12.140625" style="2" customWidth="1"/>
    <col min="13578" max="13578" width="10.5703125" style="2" customWidth="1"/>
    <col min="13579" max="13579" width="10.28515625" style="2" customWidth="1"/>
    <col min="13580" max="13580" width="9.7109375" style="2" customWidth="1"/>
    <col min="13581" max="13581" width="10.85546875" style="2" customWidth="1"/>
    <col min="13582" max="13582" width="21.42578125" style="2" customWidth="1"/>
    <col min="13583" max="13583" width="15.42578125" style="2" customWidth="1"/>
    <col min="13584" max="13595" width="7.42578125" style="2" bestFit="1" customWidth="1"/>
    <col min="13596" max="13596" width="14" style="2" customWidth="1"/>
    <col min="13597" max="13601" width="6.7109375" style="2"/>
    <col min="13602" max="13602" width="7.7109375" style="2" customWidth="1"/>
    <col min="13603" max="13824" width="6.7109375" style="2"/>
    <col min="13825" max="13825" width="3.7109375" style="2" customWidth="1"/>
    <col min="13826" max="13826" width="5" style="2" customWidth="1"/>
    <col min="13827" max="13829" width="4.7109375" style="2" customWidth="1"/>
    <col min="13830" max="13830" width="15.28515625" style="2" customWidth="1"/>
    <col min="13831" max="13831" width="14.140625" style="2" customWidth="1"/>
    <col min="13832" max="13832" width="20.7109375" style="2" customWidth="1"/>
    <col min="13833" max="13833" width="12.140625" style="2" customWidth="1"/>
    <col min="13834" max="13834" width="10.5703125" style="2" customWidth="1"/>
    <col min="13835" max="13835" width="10.28515625" style="2" customWidth="1"/>
    <col min="13836" max="13836" width="9.7109375" style="2" customWidth="1"/>
    <col min="13837" max="13837" width="10.85546875" style="2" customWidth="1"/>
    <col min="13838" max="13838" width="21.42578125" style="2" customWidth="1"/>
    <col min="13839" max="13839" width="15.42578125" style="2" customWidth="1"/>
    <col min="13840" max="13851" width="7.42578125" style="2" bestFit="1" customWidth="1"/>
    <col min="13852" max="13852" width="14" style="2" customWidth="1"/>
    <col min="13853" max="13857" width="6.7109375" style="2"/>
    <col min="13858" max="13858" width="7.7109375" style="2" customWidth="1"/>
    <col min="13859" max="14080" width="6.7109375" style="2"/>
    <col min="14081" max="14081" width="3.7109375" style="2" customWidth="1"/>
    <col min="14082" max="14082" width="5" style="2" customWidth="1"/>
    <col min="14083" max="14085" width="4.7109375" style="2" customWidth="1"/>
    <col min="14086" max="14086" width="15.28515625" style="2" customWidth="1"/>
    <col min="14087" max="14087" width="14.140625" style="2" customWidth="1"/>
    <col min="14088" max="14088" width="20.7109375" style="2" customWidth="1"/>
    <col min="14089" max="14089" width="12.140625" style="2" customWidth="1"/>
    <col min="14090" max="14090" width="10.5703125" style="2" customWidth="1"/>
    <col min="14091" max="14091" width="10.28515625" style="2" customWidth="1"/>
    <col min="14092" max="14092" width="9.7109375" style="2" customWidth="1"/>
    <col min="14093" max="14093" width="10.85546875" style="2" customWidth="1"/>
    <col min="14094" max="14094" width="21.42578125" style="2" customWidth="1"/>
    <col min="14095" max="14095" width="15.42578125" style="2" customWidth="1"/>
    <col min="14096" max="14107" width="7.42578125" style="2" bestFit="1" customWidth="1"/>
    <col min="14108" max="14108" width="14" style="2" customWidth="1"/>
    <col min="14109" max="14113" width="6.7109375" style="2"/>
    <col min="14114" max="14114" width="7.7109375" style="2" customWidth="1"/>
    <col min="14115" max="14336" width="6.7109375" style="2"/>
    <col min="14337" max="14337" width="3.7109375" style="2" customWidth="1"/>
    <col min="14338" max="14338" width="5" style="2" customWidth="1"/>
    <col min="14339" max="14341" width="4.7109375" style="2" customWidth="1"/>
    <col min="14342" max="14342" width="15.28515625" style="2" customWidth="1"/>
    <col min="14343" max="14343" width="14.140625" style="2" customWidth="1"/>
    <col min="14344" max="14344" width="20.7109375" style="2" customWidth="1"/>
    <col min="14345" max="14345" width="12.140625" style="2" customWidth="1"/>
    <col min="14346" max="14346" width="10.5703125" style="2" customWidth="1"/>
    <col min="14347" max="14347" width="10.28515625" style="2" customWidth="1"/>
    <col min="14348" max="14348" width="9.7109375" style="2" customWidth="1"/>
    <col min="14349" max="14349" width="10.85546875" style="2" customWidth="1"/>
    <col min="14350" max="14350" width="21.42578125" style="2" customWidth="1"/>
    <col min="14351" max="14351" width="15.42578125" style="2" customWidth="1"/>
    <col min="14352" max="14363" width="7.42578125" style="2" bestFit="1" customWidth="1"/>
    <col min="14364" max="14364" width="14" style="2" customWidth="1"/>
    <col min="14365" max="14369" width="6.7109375" style="2"/>
    <col min="14370" max="14370" width="7.7109375" style="2" customWidth="1"/>
    <col min="14371" max="14592" width="6.7109375" style="2"/>
    <col min="14593" max="14593" width="3.7109375" style="2" customWidth="1"/>
    <col min="14594" max="14594" width="5" style="2" customWidth="1"/>
    <col min="14595" max="14597" width="4.7109375" style="2" customWidth="1"/>
    <col min="14598" max="14598" width="15.28515625" style="2" customWidth="1"/>
    <col min="14599" max="14599" width="14.140625" style="2" customWidth="1"/>
    <col min="14600" max="14600" width="20.7109375" style="2" customWidth="1"/>
    <col min="14601" max="14601" width="12.140625" style="2" customWidth="1"/>
    <col min="14602" max="14602" width="10.5703125" style="2" customWidth="1"/>
    <col min="14603" max="14603" width="10.28515625" style="2" customWidth="1"/>
    <col min="14604" max="14604" width="9.7109375" style="2" customWidth="1"/>
    <col min="14605" max="14605" width="10.85546875" style="2" customWidth="1"/>
    <col min="14606" max="14606" width="21.42578125" style="2" customWidth="1"/>
    <col min="14607" max="14607" width="15.42578125" style="2" customWidth="1"/>
    <col min="14608" max="14619" width="7.42578125" style="2" bestFit="1" customWidth="1"/>
    <col min="14620" max="14620" width="14" style="2" customWidth="1"/>
    <col min="14621" max="14625" width="6.7109375" style="2"/>
    <col min="14626" max="14626" width="7.7109375" style="2" customWidth="1"/>
    <col min="14627" max="14848" width="6.7109375" style="2"/>
    <col min="14849" max="14849" width="3.7109375" style="2" customWidth="1"/>
    <col min="14850" max="14850" width="5" style="2" customWidth="1"/>
    <col min="14851" max="14853" width="4.7109375" style="2" customWidth="1"/>
    <col min="14854" max="14854" width="15.28515625" style="2" customWidth="1"/>
    <col min="14855" max="14855" width="14.140625" style="2" customWidth="1"/>
    <col min="14856" max="14856" width="20.7109375" style="2" customWidth="1"/>
    <col min="14857" max="14857" width="12.140625" style="2" customWidth="1"/>
    <col min="14858" max="14858" width="10.5703125" style="2" customWidth="1"/>
    <col min="14859" max="14859" width="10.28515625" style="2" customWidth="1"/>
    <col min="14860" max="14860" width="9.7109375" style="2" customWidth="1"/>
    <col min="14861" max="14861" width="10.85546875" style="2" customWidth="1"/>
    <col min="14862" max="14862" width="21.42578125" style="2" customWidth="1"/>
    <col min="14863" max="14863" width="15.42578125" style="2" customWidth="1"/>
    <col min="14864" max="14875" width="7.42578125" style="2" bestFit="1" customWidth="1"/>
    <col min="14876" max="14876" width="14" style="2" customWidth="1"/>
    <col min="14877" max="14881" width="6.7109375" style="2"/>
    <col min="14882" max="14882" width="7.7109375" style="2" customWidth="1"/>
    <col min="14883" max="15104" width="6.7109375" style="2"/>
    <col min="15105" max="15105" width="3.7109375" style="2" customWidth="1"/>
    <col min="15106" max="15106" width="5" style="2" customWidth="1"/>
    <col min="15107" max="15109" width="4.7109375" style="2" customWidth="1"/>
    <col min="15110" max="15110" width="15.28515625" style="2" customWidth="1"/>
    <col min="15111" max="15111" width="14.140625" style="2" customWidth="1"/>
    <col min="15112" max="15112" width="20.7109375" style="2" customWidth="1"/>
    <col min="15113" max="15113" width="12.140625" style="2" customWidth="1"/>
    <col min="15114" max="15114" width="10.5703125" style="2" customWidth="1"/>
    <col min="15115" max="15115" width="10.28515625" style="2" customWidth="1"/>
    <col min="15116" max="15116" width="9.7109375" style="2" customWidth="1"/>
    <col min="15117" max="15117" width="10.85546875" style="2" customWidth="1"/>
    <col min="15118" max="15118" width="21.42578125" style="2" customWidth="1"/>
    <col min="15119" max="15119" width="15.42578125" style="2" customWidth="1"/>
    <col min="15120" max="15131" width="7.42578125" style="2" bestFit="1" customWidth="1"/>
    <col min="15132" max="15132" width="14" style="2" customWidth="1"/>
    <col min="15133" max="15137" width="6.7109375" style="2"/>
    <col min="15138" max="15138" width="7.7109375" style="2" customWidth="1"/>
    <col min="15139" max="15360" width="6.7109375" style="2"/>
    <col min="15361" max="15361" width="3.7109375" style="2" customWidth="1"/>
    <col min="15362" max="15362" width="5" style="2" customWidth="1"/>
    <col min="15363" max="15365" width="4.7109375" style="2" customWidth="1"/>
    <col min="15366" max="15366" width="15.28515625" style="2" customWidth="1"/>
    <col min="15367" max="15367" width="14.140625" style="2" customWidth="1"/>
    <col min="15368" max="15368" width="20.7109375" style="2" customWidth="1"/>
    <col min="15369" max="15369" width="12.140625" style="2" customWidth="1"/>
    <col min="15370" max="15370" width="10.5703125" style="2" customWidth="1"/>
    <col min="15371" max="15371" width="10.28515625" style="2" customWidth="1"/>
    <col min="15372" max="15372" width="9.7109375" style="2" customWidth="1"/>
    <col min="15373" max="15373" width="10.85546875" style="2" customWidth="1"/>
    <col min="15374" max="15374" width="21.42578125" style="2" customWidth="1"/>
    <col min="15375" max="15375" width="15.42578125" style="2" customWidth="1"/>
    <col min="15376" max="15387" width="7.42578125" style="2" bestFit="1" customWidth="1"/>
    <col min="15388" max="15388" width="14" style="2" customWidth="1"/>
    <col min="15389" max="15393" width="6.7109375" style="2"/>
    <col min="15394" max="15394" width="7.7109375" style="2" customWidth="1"/>
    <col min="15395" max="15616" width="6.7109375" style="2"/>
    <col min="15617" max="15617" width="3.7109375" style="2" customWidth="1"/>
    <col min="15618" max="15618" width="5" style="2" customWidth="1"/>
    <col min="15619" max="15621" width="4.7109375" style="2" customWidth="1"/>
    <col min="15622" max="15622" width="15.28515625" style="2" customWidth="1"/>
    <col min="15623" max="15623" width="14.140625" style="2" customWidth="1"/>
    <col min="15624" max="15624" width="20.7109375" style="2" customWidth="1"/>
    <col min="15625" max="15625" width="12.140625" style="2" customWidth="1"/>
    <col min="15626" max="15626" width="10.5703125" style="2" customWidth="1"/>
    <col min="15627" max="15627" width="10.28515625" style="2" customWidth="1"/>
    <col min="15628" max="15628" width="9.7109375" style="2" customWidth="1"/>
    <col min="15629" max="15629" width="10.85546875" style="2" customWidth="1"/>
    <col min="15630" max="15630" width="21.42578125" style="2" customWidth="1"/>
    <col min="15631" max="15631" width="15.42578125" style="2" customWidth="1"/>
    <col min="15632" max="15643" width="7.42578125" style="2" bestFit="1" customWidth="1"/>
    <col min="15644" max="15644" width="14" style="2" customWidth="1"/>
    <col min="15645" max="15649" width="6.7109375" style="2"/>
    <col min="15650" max="15650" width="7.7109375" style="2" customWidth="1"/>
    <col min="15651" max="15872" width="6.7109375" style="2"/>
    <col min="15873" max="15873" width="3.7109375" style="2" customWidth="1"/>
    <col min="15874" max="15874" width="5" style="2" customWidth="1"/>
    <col min="15875" max="15877" width="4.7109375" style="2" customWidth="1"/>
    <col min="15878" max="15878" width="15.28515625" style="2" customWidth="1"/>
    <col min="15879" max="15879" width="14.140625" style="2" customWidth="1"/>
    <col min="15880" max="15880" width="20.7109375" style="2" customWidth="1"/>
    <col min="15881" max="15881" width="12.140625" style="2" customWidth="1"/>
    <col min="15882" max="15882" width="10.5703125" style="2" customWidth="1"/>
    <col min="15883" max="15883" width="10.28515625" style="2" customWidth="1"/>
    <col min="15884" max="15884" width="9.7109375" style="2" customWidth="1"/>
    <col min="15885" max="15885" width="10.85546875" style="2" customWidth="1"/>
    <col min="15886" max="15886" width="21.42578125" style="2" customWidth="1"/>
    <col min="15887" max="15887" width="15.42578125" style="2" customWidth="1"/>
    <col min="15888" max="15899" width="7.42578125" style="2" bestFit="1" customWidth="1"/>
    <col min="15900" max="15900" width="14" style="2" customWidth="1"/>
    <col min="15901" max="15905" width="6.7109375" style="2"/>
    <col min="15906" max="15906" width="7.7109375" style="2" customWidth="1"/>
    <col min="15907" max="16128" width="6.7109375" style="2"/>
    <col min="16129" max="16129" width="3.7109375" style="2" customWidth="1"/>
    <col min="16130" max="16130" width="5" style="2" customWidth="1"/>
    <col min="16131" max="16133" width="4.7109375" style="2" customWidth="1"/>
    <col min="16134" max="16134" width="15.28515625" style="2" customWidth="1"/>
    <col min="16135" max="16135" width="14.140625" style="2" customWidth="1"/>
    <col min="16136" max="16136" width="20.7109375" style="2" customWidth="1"/>
    <col min="16137" max="16137" width="12.140625" style="2" customWidth="1"/>
    <col min="16138" max="16138" width="10.5703125" style="2" customWidth="1"/>
    <col min="16139" max="16139" width="10.28515625" style="2" customWidth="1"/>
    <col min="16140" max="16140" width="9.7109375" style="2" customWidth="1"/>
    <col min="16141" max="16141" width="10.85546875" style="2" customWidth="1"/>
    <col min="16142" max="16142" width="21.42578125" style="2" customWidth="1"/>
    <col min="16143" max="16143" width="15.42578125" style="2" customWidth="1"/>
    <col min="16144" max="16155" width="7.42578125" style="2" bestFit="1" customWidth="1"/>
    <col min="16156" max="16156" width="14" style="2" customWidth="1"/>
    <col min="16157" max="16161" width="6.7109375" style="2"/>
    <col min="16162" max="16162" width="7.7109375" style="2" customWidth="1"/>
    <col min="16163" max="16384" width="6.7109375" style="2"/>
  </cols>
  <sheetData>
    <row r="1" spans="1:53" ht="12.75" customHeight="1" x14ac:dyDescent="0.2">
      <c r="A1" s="289" t="s">
        <v>0</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1"/>
    </row>
    <row r="2" spans="1:53" x14ac:dyDescent="0.2">
      <c r="A2" s="292"/>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4"/>
    </row>
    <row r="3" spans="1:53" x14ac:dyDescent="0.2">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5"/>
    </row>
    <row r="4" spans="1:53" ht="13.5" thickBot="1" x14ac:dyDescent="0.25">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8"/>
    </row>
    <row r="5" spans="1:53" ht="12.75" customHeight="1" x14ac:dyDescent="0.2">
      <c r="A5" s="295" t="s">
        <v>168</v>
      </c>
      <c r="B5" s="295"/>
      <c r="C5" s="295"/>
      <c r="D5" s="295"/>
      <c r="E5" s="295"/>
      <c r="F5" s="295"/>
      <c r="G5" s="295"/>
      <c r="H5" s="295"/>
      <c r="I5" s="295"/>
      <c r="J5" s="295"/>
      <c r="K5" s="295"/>
      <c r="L5" s="295"/>
      <c r="M5" s="295" t="s">
        <v>169</v>
      </c>
      <c r="N5" s="295"/>
      <c r="O5" s="295"/>
      <c r="P5" s="295"/>
      <c r="Q5" s="295"/>
      <c r="R5" s="295"/>
      <c r="S5" s="295"/>
      <c r="T5" s="295"/>
      <c r="U5" s="295"/>
      <c r="V5" s="295"/>
      <c r="W5" s="295"/>
      <c r="X5" s="295"/>
      <c r="Y5" s="295"/>
      <c r="Z5" s="295"/>
      <c r="AA5" s="295"/>
      <c r="AB5" s="295"/>
      <c r="AC5" s="295"/>
      <c r="AD5" s="296" t="s">
        <v>170</v>
      </c>
      <c r="AE5" s="297"/>
      <c r="AF5" s="297"/>
      <c r="AG5" s="297"/>
      <c r="AH5" s="297"/>
      <c r="AI5" s="297"/>
      <c r="AJ5" s="297"/>
      <c r="AK5" s="297"/>
      <c r="AL5" s="297"/>
      <c r="AM5" s="297"/>
    </row>
    <row r="6" spans="1:53" ht="44.25" customHeight="1" x14ac:dyDescent="0.2">
      <c r="A6" s="300" t="s">
        <v>171</v>
      </c>
      <c r="B6" s="301"/>
      <c r="C6" s="301"/>
      <c r="D6" s="301"/>
      <c r="E6" s="301"/>
      <c r="F6" s="301"/>
      <c r="G6" s="301"/>
      <c r="H6" s="301"/>
      <c r="I6" s="301"/>
      <c r="J6" s="301"/>
      <c r="K6" s="301"/>
      <c r="L6" s="302"/>
      <c r="M6" s="425" t="s">
        <v>172</v>
      </c>
      <c r="N6" s="425"/>
      <c r="O6" s="425"/>
      <c r="P6" s="425"/>
      <c r="Q6" s="425"/>
      <c r="R6" s="425"/>
      <c r="S6" s="425"/>
      <c r="T6" s="425"/>
      <c r="U6" s="425"/>
      <c r="V6" s="425"/>
      <c r="W6" s="425"/>
      <c r="X6" s="425"/>
      <c r="Y6" s="425"/>
      <c r="Z6" s="425"/>
      <c r="AA6" s="425"/>
      <c r="AB6" s="425"/>
      <c r="AC6" s="425"/>
      <c r="AD6" s="298"/>
      <c r="AE6" s="299"/>
      <c r="AF6" s="299"/>
      <c r="AG6" s="299"/>
      <c r="AH6" s="299"/>
      <c r="AI6" s="299"/>
      <c r="AJ6" s="299"/>
      <c r="AK6" s="299"/>
      <c r="AL6" s="299"/>
      <c r="AM6" s="299"/>
    </row>
    <row r="7" spans="1:53" ht="12.75" customHeight="1" x14ac:dyDescent="0.2">
      <c r="A7" s="287" t="s">
        <v>6</v>
      </c>
      <c r="B7" s="287"/>
      <c r="C7" s="287"/>
      <c r="D7" s="287"/>
      <c r="E7" s="287"/>
      <c r="F7" s="287"/>
      <c r="G7" s="287"/>
      <c r="H7" s="287"/>
      <c r="I7" s="287"/>
      <c r="J7" s="287"/>
      <c r="K7" s="287"/>
      <c r="L7" s="287"/>
      <c r="M7" s="287"/>
      <c r="N7" s="287"/>
      <c r="O7" s="287"/>
      <c r="P7" s="317" t="s">
        <v>7</v>
      </c>
      <c r="Q7" s="317"/>
      <c r="R7" s="317"/>
      <c r="S7" s="317"/>
      <c r="T7" s="317"/>
      <c r="U7" s="317"/>
      <c r="V7" s="317"/>
      <c r="W7" s="317"/>
      <c r="X7" s="317"/>
      <c r="Y7" s="317"/>
      <c r="Z7" s="317"/>
      <c r="AA7" s="317"/>
      <c r="AB7" s="353" t="s">
        <v>8</v>
      </c>
      <c r="AC7" s="353"/>
      <c r="AD7" s="353"/>
      <c r="AE7" s="353"/>
      <c r="AF7" s="353"/>
      <c r="AG7" s="353"/>
      <c r="AH7" s="353"/>
      <c r="AI7" s="353"/>
      <c r="AJ7" s="353"/>
      <c r="AK7" s="353"/>
      <c r="AL7" s="353"/>
      <c r="AM7" s="353"/>
    </row>
    <row r="8" spans="1:53" ht="27" customHeight="1" x14ac:dyDescent="0.2">
      <c r="A8" s="287" t="s">
        <v>9</v>
      </c>
      <c r="B8" s="321" t="s">
        <v>10</v>
      </c>
      <c r="C8" s="321"/>
      <c r="D8" s="321"/>
      <c r="E8" s="321"/>
      <c r="F8" s="287" t="s">
        <v>11</v>
      </c>
      <c r="G8" s="287" t="s">
        <v>12</v>
      </c>
      <c r="H8" s="287" t="s">
        <v>13</v>
      </c>
      <c r="I8" s="287" t="s">
        <v>14</v>
      </c>
      <c r="J8" s="287" t="s">
        <v>15</v>
      </c>
      <c r="K8" s="287" t="s">
        <v>16</v>
      </c>
      <c r="L8" s="287"/>
      <c r="M8" s="287" t="s">
        <v>17</v>
      </c>
      <c r="N8" s="287" t="s">
        <v>18</v>
      </c>
      <c r="O8" s="287" t="s">
        <v>19</v>
      </c>
      <c r="P8" s="326" t="s">
        <v>20</v>
      </c>
      <c r="Q8" s="326" t="s">
        <v>21</v>
      </c>
      <c r="R8" s="326" t="s">
        <v>22</v>
      </c>
      <c r="S8" s="326" t="s">
        <v>23</v>
      </c>
      <c r="T8" s="326" t="s">
        <v>24</v>
      </c>
      <c r="U8" s="326" t="s">
        <v>25</v>
      </c>
      <c r="V8" s="326" t="s">
        <v>26</v>
      </c>
      <c r="W8" s="326" t="s">
        <v>27</v>
      </c>
      <c r="X8" s="326" t="s">
        <v>28</v>
      </c>
      <c r="Y8" s="326" t="s">
        <v>29</v>
      </c>
      <c r="Z8" s="326" t="s">
        <v>30</v>
      </c>
      <c r="AA8" s="326" t="s">
        <v>31</v>
      </c>
      <c r="AB8" s="336" t="s">
        <v>20</v>
      </c>
      <c r="AC8" s="336" t="s">
        <v>21</v>
      </c>
      <c r="AD8" s="336" t="s">
        <v>22</v>
      </c>
      <c r="AE8" s="336" t="s">
        <v>23</v>
      </c>
      <c r="AF8" s="336" t="s">
        <v>24</v>
      </c>
      <c r="AG8" s="315" t="s">
        <v>25</v>
      </c>
      <c r="AH8" s="336" t="s">
        <v>26</v>
      </c>
      <c r="AI8" s="336" t="s">
        <v>27</v>
      </c>
      <c r="AJ8" s="336" t="s">
        <v>28</v>
      </c>
      <c r="AK8" s="336" t="s">
        <v>29</v>
      </c>
      <c r="AL8" s="336" t="s">
        <v>30</v>
      </c>
      <c r="AM8" s="336" t="s">
        <v>31</v>
      </c>
    </row>
    <row r="9" spans="1:53" ht="22.5" customHeight="1" x14ac:dyDescent="0.2">
      <c r="A9" s="287"/>
      <c r="B9" s="26">
        <v>1</v>
      </c>
      <c r="C9" s="26">
        <v>2</v>
      </c>
      <c r="D9" s="26">
        <v>3</v>
      </c>
      <c r="E9" s="26">
        <v>4</v>
      </c>
      <c r="F9" s="287"/>
      <c r="G9" s="287"/>
      <c r="H9" s="287"/>
      <c r="I9" s="287"/>
      <c r="J9" s="287"/>
      <c r="K9" s="26" t="s">
        <v>32</v>
      </c>
      <c r="L9" s="26" t="s">
        <v>33</v>
      </c>
      <c r="M9" s="287"/>
      <c r="N9" s="287"/>
      <c r="O9" s="287"/>
      <c r="P9" s="326"/>
      <c r="Q9" s="326"/>
      <c r="R9" s="326"/>
      <c r="S9" s="326"/>
      <c r="T9" s="326"/>
      <c r="U9" s="326"/>
      <c r="V9" s="326"/>
      <c r="W9" s="326"/>
      <c r="X9" s="326"/>
      <c r="Y9" s="326"/>
      <c r="Z9" s="326"/>
      <c r="AA9" s="326"/>
      <c r="AB9" s="336"/>
      <c r="AC9" s="336"/>
      <c r="AD9" s="336"/>
      <c r="AE9" s="336"/>
      <c r="AF9" s="336"/>
      <c r="AG9" s="316"/>
      <c r="AH9" s="336"/>
      <c r="AI9" s="336"/>
      <c r="AJ9" s="336"/>
      <c r="AK9" s="336"/>
      <c r="AL9" s="336"/>
      <c r="AM9" s="336"/>
    </row>
    <row r="10" spans="1:53" ht="101.25" customHeight="1" x14ac:dyDescent="0.2">
      <c r="A10" s="98">
        <v>1</v>
      </c>
      <c r="B10" s="98" t="s">
        <v>152</v>
      </c>
      <c r="C10" s="98"/>
      <c r="D10" s="98"/>
      <c r="E10" s="98"/>
      <c r="F10" s="93" t="s">
        <v>173</v>
      </c>
      <c r="G10" s="93" t="s">
        <v>174</v>
      </c>
      <c r="H10" s="93" t="s">
        <v>175</v>
      </c>
      <c r="I10" s="93" t="s">
        <v>94</v>
      </c>
      <c r="J10" s="99">
        <v>0.5</v>
      </c>
      <c r="K10" s="93" t="s">
        <v>176</v>
      </c>
      <c r="L10" s="93" t="s">
        <v>177</v>
      </c>
      <c r="M10" s="93" t="s">
        <v>39</v>
      </c>
      <c r="N10" s="93" t="s">
        <v>178</v>
      </c>
      <c r="O10" s="93" t="s">
        <v>179</v>
      </c>
      <c r="P10" s="100">
        <f>0/237395498</f>
        <v>0</v>
      </c>
      <c r="Q10" s="100">
        <f>0/237395498</f>
        <v>0</v>
      </c>
      <c r="R10" s="100">
        <f>175115820/237395498</f>
        <v>0.73765434254359785</v>
      </c>
      <c r="S10" s="100">
        <f>121408439/2180380746</f>
        <v>5.5682219365919862E-2</v>
      </c>
      <c r="T10" s="100">
        <f>121559619/2180380746</f>
        <v>5.5751555879864662E-2</v>
      </c>
      <c r="U10" s="100">
        <f>157720267/2180380746</f>
        <v>7.2336112529586605E-2</v>
      </c>
      <c r="V10" s="100">
        <f>226636510/2180378770</f>
        <v>0.1039436418654911</v>
      </c>
      <c r="W10" s="100">
        <f>232328676/2771505713</f>
        <v>8.3827601332460255E-2</v>
      </c>
      <c r="X10" s="100">
        <f>232441779/2771505713</f>
        <v>8.3868410557377052E-2</v>
      </c>
      <c r="Y10" s="100">
        <f>238025897/2771505713</f>
        <v>8.5883242413507518E-2</v>
      </c>
      <c r="Z10" s="100">
        <f>239604285/2771505713</f>
        <v>8.6452748004853197E-2</v>
      </c>
      <c r="AA10" s="100">
        <f>370923262/2771505713</f>
        <v>0.1338345651824388</v>
      </c>
      <c r="AB10" s="101"/>
      <c r="AC10" s="102"/>
      <c r="AD10" s="102"/>
      <c r="AE10" s="102"/>
      <c r="AF10" s="102"/>
      <c r="AG10" s="101"/>
      <c r="AH10" s="102"/>
      <c r="AI10" s="101"/>
      <c r="AJ10" s="102"/>
      <c r="AK10" s="102"/>
      <c r="AL10" s="102"/>
      <c r="AM10" s="101"/>
    </row>
    <row r="11" spans="1:53" ht="124.5" customHeight="1" x14ac:dyDescent="0.2">
      <c r="A11" s="98">
        <v>2</v>
      </c>
      <c r="B11" s="98"/>
      <c r="C11" s="98"/>
      <c r="D11" s="98"/>
      <c r="E11" s="98"/>
      <c r="F11" s="93" t="s">
        <v>180</v>
      </c>
      <c r="G11" s="93" t="s">
        <v>181</v>
      </c>
      <c r="H11" s="93" t="s">
        <v>182</v>
      </c>
      <c r="I11" s="93" t="s">
        <v>94</v>
      </c>
      <c r="J11" s="99">
        <v>0.4</v>
      </c>
      <c r="K11" s="93" t="s">
        <v>183</v>
      </c>
      <c r="L11" s="93" t="s">
        <v>184</v>
      </c>
      <c r="M11" s="93" t="s">
        <v>39</v>
      </c>
      <c r="N11" s="93" t="s">
        <v>178</v>
      </c>
      <c r="O11" s="93" t="s">
        <v>179</v>
      </c>
      <c r="P11" s="100">
        <f>((20854642/652461616)*100%)</f>
        <v>3.1963017422928369E-2</v>
      </c>
      <c r="Q11" s="100">
        <f>((62903409/652461616)*100%)</f>
        <v>9.6409363336402001E-2</v>
      </c>
      <c r="R11" s="100">
        <f>((92900026/652461616)*100%)</f>
        <v>0.14238389465657086</v>
      </c>
      <c r="S11" s="100">
        <f>((156017357/1461476921.24)*100%)</f>
        <v>0.10675321295366472</v>
      </c>
      <c r="T11" s="100">
        <f>((1154724+187666470)/1461476921.24)*100%</f>
        <v>0.12919888864190437</v>
      </c>
      <c r="U11" s="100">
        <f>((76673348+206879290)/1461476921.24)*100%</f>
        <v>0.19401786910149621</v>
      </c>
      <c r="V11" s="100">
        <f>((177454817+261291747)/1457285434)*100%</f>
        <v>0.30107112427228172</v>
      </c>
      <c r="W11" s="100">
        <f>((322433337+294538337)/1463469780)*100%</f>
        <v>0.42158142411386179</v>
      </c>
      <c r="X11" s="100">
        <f>((360720177+294538337)/1463469780)*100%</f>
        <v>0.44774311226296726</v>
      </c>
      <c r="Y11" s="100">
        <f>((389332961+325149438)/1463469780)*100%</f>
        <v>0.48821124205243238</v>
      </c>
      <c r="Z11" s="100">
        <f>((391208397+330533931)/1463469780)*100%</f>
        <v>0.49317200659927529</v>
      </c>
      <c r="AA11" s="100">
        <f>((414980491+357431654)/1463469780)*100%</f>
        <v>0.5277950768481191</v>
      </c>
      <c r="AB11" s="101"/>
      <c r="AC11" s="102"/>
      <c r="AD11" s="102"/>
      <c r="AE11" s="102"/>
      <c r="AF11" s="102"/>
      <c r="AG11" s="101"/>
      <c r="AH11" s="102"/>
      <c r="AI11" s="101"/>
      <c r="AJ11" s="102"/>
      <c r="AK11" s="102"/>
      <c r="AL11" s="102"/>
      <c r="AM11" s="101"/>
      <c r="AN11" s="2"/>
      <c r="AO11" s="2"/>
      <c r="AP11" s="2"/>
      <c r="AQ11" s="2"/>
      <c r="AR11" s="2"/>
      <c r="AS11" s="2"/>
      <c r="AT11" s="2"/>
      <c r="AU11" s="2"/>
      <c r="AV11" s="2"/>
      <c r="AW11" s="2"/>
      <c r="AX11" s="2"/>
      <c r="AY11" s="2"/>
      <c r="AZ11" s="2"/>
      <c r="BA11" s="2"/>
    </row>
    <row r="12" spans="1:53" ht="118.5" customHeight="1" x14ac:dyDescent="0.2">
      <c r="A12" s="98">
        <v>3</v>
      </c>
      <c r="B12" s="98" t="s">
        <v>152</v>
      </c>
      <c r="C12" s="98"/>
      <c r="D12" s="98"/>
      <c r="E12" s="98"/>
      <c r="F12" s="93" t="s">
        <v>185</v>
      </c>
      <c r="G12" s="93" t="s">
        <v>186</v>
      </c>
      <c r="H12" s="93" t="s">
        <v>187</v>
      </c>
      <c r="I12" s="93" t="s">
        <v>94</v>
      </c>
      <c r="J12" s="99">
        <v>0.85</v>
      </c>
      <c r="K12" s="93" t="s">
        <v>188</v>
      </c>
      <c r="L12" s="93" t="s">
        <v>189</v>
      </c>
      <c r="M12" s="93" t="s">
        <v>39</v>
      </c>
      <c r="N12" s="93" t="s">
        <v>178</v>
      </c>
      <c r="O12" s="93" t="s">
        <v>179</v>
      </c>
      <c r="P12" s="100">
        <f>309774603/34889976557</f>
        <v>8.8786131023596143E-3</v>
      </c>
      <c r="Q12" s="100">
        <f>3251115630/34889976557</f>
        <v>9.3181937932478393E-2</v>
      </c>
      <c r="R12" s="100">
        <f>5448216182/34889976557</f>
        <v>0.15615419440306047</v>
      </c>
      <c r="S12" s="100">
        <f>12360376174/34889976557</f>
        <v>0.35426725362818079</v>
      </c>
      <c r="T12" s="100">
        <f>16556221524/34889976557</f>
        <v>0.4745265877995643</v>
      </c>
      <c r="U12" s="100">
        <f>27424408897/45001728555</f>
        <v>0.60940790004282985</v>
      </c>
      <c r="V12" s="100">
        <f>30523156596/46467095109</f>
        <v>0.65687679689036793</v>
      </c>
      <c r="W12" s="100">
        <f>33220739703/46467095109</f>
        <v>0.71493041742920627</v>
      </c>
      <c r="X12" s="100">
        <f>36121397579/46609895109</f>
        <v>0.77497272831290376</v>
      </c>
      <c r="Y12" s="100">
        <f>38249307595/80585637568</f>
        <v>0.47464174447617125</v>
      </c>
      <c r="Z12" s="100">
        <f>39304190337/80585637568</f>
        <v>0.48773195228286464</v>
      </c>
      <c r="AA12" s="100">
        <f>46841357619/84584100057</f>
        <v>0.55378442978567233</v>
      </c>
      <c r="AB12" s="101"/>
      <c r="AC12" s="102"/>
      <c r="AD12" s="102"/>
      <c r="AE12" s="102"/>
      <c r="AF12" s="102"/>
      <c r="AG12" s="101"/>
      <c r="AH12" s="102"/>
      <c r="AI12" s="101"/>
      <c r="AJ12" s="102"/>
      <c r="AK12" s="102"/>
      <c r="AL12" s="102"/>
      <c r="AM12" s="101"/>
      <c r="AN12" s="2"/>
      <c r="AO12" s="2"/>
      <c r="AP12" s="2"/>
      <c r="AQ12" s="2"/>
      <c r="AR12" s="2"/>
      <c r="AS12" s="2"/>
      <c r="AT12" s="2"/>
      <c r="AU12" s="2"/>
      <c r="AV12" s="2"/>
      <c r="AW12" s="2"/>
      <c r="AX12" s="2"/>
      <c r="AY12" s="2"/>
      <c r="AZ12" s="2"/>
      <c r="BA12" s="2"/>
    </row>
    <row r="13" spans="1:53" ht="100.5" customHeight="1" x14ac:dyDescent="0.2">
      <c r="A13" s="98">
        <v>4</v>
      </c>
      <c r="B13" s="98" t="s">
        <v>152</v>
      </c>
      <c r="C13" s="98"/>
      <c r="D13" s="98"/>
      <c r="E13" s="98"/>
      <c r="F13" s="93" t="s">
        <v>190</v>
      </c>
      <c r="G13" s="93" t="s">
        <v>191</v>
      </c>
      <c r="H13" s="93" t="s">
        <v>192</v>
      </c>
      <c r="I13" s="93" t="s">
        <v>68</v>
      </c>
      <c r="J13" s="99">
        <v>0.9</v>
      </c>
      <c r="K13" s="93" t="s">
        <v>193</v>
      </c>
      <c r="L13" s="93" t="s">
        <v>194</v>
      </c>
      <c r="M13" s="93" t="s">
        <v>39</v>
      </c>
      <c r="N13" s="93" t="s">
        <v>195</v>
      </c>
      <c r="O13" s="93" t="s">
        <v>179</v>
      </c>
      <c r="P13" s="103">
        <f>(('[2]datos-presupuesto'!C12/'[2]datos-presupuesto'!B12)*100%)</f>
        <v>3.3418732544234449E-2</v>
      </c>
      <c r="Q13" s="103">
        <f>(('[2]datos-presupuesto'!C21/'[2]datos-presupuesto'!B21)*100%)</f>
        <v>0.11657995620268691</v>
      </c>
      <c r="R13" s="103">
        <f>(('[2]datos-presupuesto'!C30/'[2]datos-presupuesto'!B30)*100%)</f>
        <v>0.20878619045594596</v>
      </c>
      <c r="S13" s="103">
        <f>(('[2]datos-presupuesto'!C40/'[2]datos-presupuesto'!B40)*100%)</f>
        <v>0.33790552352729564</v>
      </c>
      <c r="T13" s="103">
        <f>(('[2]datos-presupuesto'!C50/'[2]datos-presupuesto'!B50)*100%)</f>
        <v>0.35136295671119866</v>
      </c>
      <c r="U13" s="103">
        <f>(('[2]datos-presupuesto'!C60/'[2]datos-presupuesto'!B60)*100%)</f>
        <v>0.43415369199841275</v>
      </c>
      <c r="V13" s="103">
        <f>(('[2]datos-presupuesto'!C69/'[2]datos-presupuesto'!B69)*100%)</f>
        <v>0.52955589319465191</v>
      </c>
      <c r="W13" s="103">
        <f>(('[2]datos-presupuesto'!C78/'[2]datos-presupuesto'!B78)*100%)</f>
        <v>0.57480194102193527</v>
      </c>
      <c r="X13" s="103">
        <f>(('[2]datos-presupuesto'!C87/'[2]datos-presupuesto'!B87)*100%)</f>
        <v>0.62665440977144493</v>
      </c>
      <c r="Y13" s="103">
        <f>(('[2]datos-presupuesto'!C97/'[2]datos-presupuesto'!B97)*100%)</f>
        <v>0.67922213516905605</v>
      </c>
      <c r="Z13" s="103">
        <f>(('[2]datos-presupuesto'!C107/'[2]datos-presupuesto'!B107)*100%)</f>
        <v>0.75413497176835942</v>
      </c>
      <c r="AA13" s="103">
        <f>(('[2]datos-presupuesto'!C117/'[2]datos-presupuesto'!B117)*100%)</f>
        <v>0.90861377329755377</v>
      </c>
      <c r="AB13" s="101"/>
      <c r="AC13" s="102"/>
      <c r="AD13" s="102"/>
      <c r="AE13" s="102"/>
      <c r="AF13" s="102"/>
      <c r="AG13" s="101"/>
      <c r="AH13" s="102"/>
      <c r="AI13" s="101"/>
      <c r="AJ13" s="102"/>
      <c r="AK13" s="102"/>
      <c r="AL13" s="102"/>
      <c r="AM13" s="101"/>
      <c r="AN13" s="2"/>
      <c r="AO13" s="2"/>
      <c r="AP13" s="2"/>
      <c r="AQ13" s="2"/>
      <c r="AR13" s="2"/>
      <c r="AS13" s="2"/>
      <c r="AT13" s="2"/>
      <c r="AU13" s="2"/>
      <c r="AV13" s="2"/>
      <c r="AW13" s="2"/>
      <c r="AX13" s="2"/>
      <c r="AY13" s="2"/>
      <c r="AZ13" s="2"/>
      <c r="BA13" s="2"/>
    </row>
    <row r="14" spans="1:53" ht="105" customHeight="1" x14ac:dyDescent="0.2">
      <c r="A14" s="98">
        <v>5</v>
      </c>
      <c r="B14" s="98"/>
      <c r="C14" s="98" t="s">
        <v>152</v>
      </c>
      <c r="D14" s="98"/>
      <c r="E14" s="98"/>
      <c r="F14" s="93" t="s">
        <v>196</v>
      </c>
      <c r="G14" s="93"/>
      <c r="H14" s="93" t="s">
        <v>197</v>
      </c>
      <c r="I14" s="93" t="s">
        <v>68</v>
      </c>
      <c r="J14" s="99">
        <v>1</v>
      </c>
      <c r="K14" s="93" t="s">
        <v>198</v>
      </c>
      <c r="L14" s="93" t="s">
        <v>199</v>
      </c>
      <c r="M14" s="93" t="s">
        <v>39</v>
      </c>
      <c r="N14" s="93" t="s">
        <v>200</v>
      </c>
      <c r="O14" s="93" t="s">
        <v>179</v>
      </c>
      <c r="P14" s="103">
        <f>(('[2]datos-presupuesto'!D12/'[2]datos-presupuesto'!C12)*100%)</f>
        <v>0.99222141831510935</v>
      </c>
      <c r="Q14" s="103">
        <f>(('[2]datos-presupuesto'!D21/'[2]datos-presupuesto'!C21)*100%)</f>
        <v>0.67250597328031847</v>
      </c>
      <c r="R14" s="103">
        <f>(('[2]datos-presupuesto'!D30/'[2]datos-presupuesto'!C30)*100%)</f>
        <v>0.63603752360717614</v>
      </c>
      <c r="S14" s="103">
        <f>(('[2]datos-presupuesto'!D40/'[2]datos-presupuesto'!C40)*100%)</f>
        <v>0.54098504731702712</v>
      </c>
      <c r="T14" s="103">
        <f>(('[2]datos-presupuesto'!D50/'[2]datos-presupuesto'!C50)*100%)</f>
        <v>0.64469145843781972</v>
      </c>
      <c r="U14" s="103">
        <f>(('[2]datos-presupuesto'!D60/'[2]datos-presupuesto'!C60)*100%)</f>
        <v>0.68954656245600277</v>
      </c>
      <c r="V14" s="103">
        <f>(('[2]datos-presupuesto'!D69/'[2]datos-presupuesto'!C69)*100%)</f>
        <v>0.73815230078888738</v>
      </c>
      <c r="W14" s="103">
        <f>(('[2]datos-presupuesto'!D78/'[2]datos-presupuesto'!C78)*100%)</f>
        <v>0.78735156342873025</v>
      </c>
      <c r="X14" s="103">
        <f>(('[2]datos-presupuesto'!D87/'[2]datos-presupuesto'!C87)*100%)</f>
        <v>0.86132965757671542</v>
      </c>
      <c r="Y14" s="103">
        <f>(('[2]datos-presupuesto'!D97/'[2]datos-presupuesto'!C97)*100%)</f>
        <v>0.89485229710935754</v>
      </c>
      <c r="Z14" s="103">
        <f>(('[2]datos-presupuesto'!D107/'[2]datos-presupuesto'!C107)*100%)</f>
        <v>0.91070275694563207</v>
      </c>
      <c r="AA14" s="103">
        <f>(('[2]datos-presupuesto'!D117/'[2]datos-presupuesto'!C117)*100%)</f>
        <v>0.89406832472422704</v>
      </c>
      <c r="AB14" s="101"/>
      <c r="AC14" s="102"/>
      <c r="AD14" s="102"/>
      <c r="AE14" s="102"/>
      <c r="AF14" s="102"/>
      <c r="AG14" s="101"/>
      <c r="AH14" s="102"/>
      <c r="AI14" s="101"/>
      <c r="AJ14" s="102"/>
      <c r="AK14" s="102"/>
      <c r="AL14" s="102"/>
      <c r="AM14" s="101"/>
      <c r="AN14" s="2"/>
      <c r="AO14" s="2"/>
      <c r="AP14" s="2"/>
      <c r="AQ14" s="2"/>
      <c r="AR14" s="2"/>
      <c r="AS14" s="2"/>
      <c r="AT14" s="2"/>
      <c r="AU14" s="2"/>
      <c r="AV14" s="2"/>
      <c r="AW14" s="2"/>
      <c r="AX14" s="2"/>
      <c r="AY14" s="2"/>
      <c r="AZ14" s="2"/>
      <c r="BA14" s="2"/>
    </row>
    <row r="15" spans="1:53" ht="113.25" customHeight="1" x14ac:dyDescent="0.2">
      <c r="A15" s="98">
        <v>6</v>
      </c>
      <c r="B15" s="98"/>
      <c r="C15" s="98" t="s">
        <v>152</v>
      </c>
      <c r="D15" s="98"/>
      <c r="E15" s="98"/>
      <c r="F15" s="93" t="s">
        <v>201</v>
      </c>
      <c r="G15" s="93" t="s">
        <v>202</v>
      </c>
      <c r="H15" s="93" t="s">
        <v>203</v>
      </c>
      <c r="I15" s="93" t="s">
        <v>94</v>
      </c>
      <c r="J15" s="99">
        <v>0</v>
      </c>
      <c r="K15" s="99">
        <v>0</v>
      </c>
      <c r="L15" s="99">
        <v>0.01</v>
      </c>
      <c r="M15" s="93" t="s">
        <v>39</v>
      </c>
      <c r="N15" s="93" t="s">
        <v>178</v>
      </c>
      <c r="O15" s="93" t="s">
        <v>179</v>
      </c>
      <c r="P15" s="104">
        <v>0</v>
      </c>
      <c r="Q15" s="104">
        <v>0</v>
      </c>
      <c r="R15" s="104">
        <v>0</v>
      </c>
      <c r="S15" s="104">
        <v>0</v>
      </c>
      <c r="T15" s="104">
        <v>0</v>
      </c>
      <c r="U15" s="104">
        <v>0</v>
      </c>
      <c r="V15" s="104">
        <v>0</v>
      </c>
      <c r="W15" s="104">
        <v>0</v>
      </c>
      <c r="X15" s="104">
        <v>0</v>
      </c>
      <c r="Y15" s="104">
        <v>0</v>
      </c>
      <c r="Z15" s="104">
        <v>0</v>
      </c>
      <c r="AA15" s="104">
        <v>0</v>
      </c>
      <c r="AB15" s="101"/>
      <c r="AC15" s="102"/>
      <c r="AD15" s="102"/>
      <c r="AE15" s="102"/>
      <c r="AF15" s="102"/>
      <c r="AG15" s="101"/>
      <c r="AH15" s="102"/>
      <c r="AI15" s="101"/>
      <c r="AJ15" s="102"/>
      <c r="AK15" s="102"/>
      <c r="AL15" s="102"/>
      <c r="AM15" s="101"/>
      <c r="AN15" s="2"/>
      <c r="AO15" s="2"/>
      <c r="AP15" s="2"/>
      <c r="AQ15" s="2"/>
      <c r="AR15" s="2"/>
      <c r="AS15" s="2"/>
      <c r="AT15" s="2"/>
      <c r="AU15" s="2"/>
      <c r="AV15" s="2"/>
      <c r="AW15" s="2"/>
      <c r="AX15" s="2"/>
      <c r="AY15" s="2"/>
      <c r="AZ15" s="2"/>
      <c r="BA15" s="2"/>
    </row>
    <row r="16" spans="1:53" ht="76.5" x14ac:dyDescent="0.2">
      <c r="A16" s="98">
        <v>7</v>
      </c>
      <c r="B16" s="98"/>
      <c r="C16" s="98"/>
      <c r="D16" s="98"/>
      <c r="E16" s="98" t="s">
        <v>152</v>
      </c>
      <c r="F16" s="93" t="s">
        <v>204</v>
      </c>
      <c r="G16" s="93" t="s">
        <v>205</v>
      </c>
      <c r="H16" s="93" t="s">
        <v>206</v>
      </c>
      <c r="I16" s="93" t="s">
        <v>105</v>
      </c>
      <c r="J16" s="99">
        <v>0</v>
      </c>
      <c r="K16" s="99" t="s">
        <v>207</v>
      </c>
      <c r="L16" s="93">
        <v>0</v>
      </c>
      <c r="M16" s="93" t="s">
        <v>39</v>
      </c>
      <c r="N16" s="93" t="s">
        <v>208</v>
      </c>
      <c r="O16" s="93" t="s">
        <v>209</v>
      </c>
      <c r="P16" s="104">
        <v>0</v>
      </c>
      <c r="Q16" s="104">
        <v>0</v>
      </c>
      <c r="R16" s="104">
        <v>0</v>
      </c>
      <c r="S16" s="104">
        <v>0</v>
      </c>
      <c r="T16" s="104">
        <v>0</v>
      </c>
      <c r="U16" s="104">
        <v>0</v>
      </c>
      <c r="V16" s="104">
        <v>0</v>
      </c>
      <c r="W16" s="104">
        <v>0</v>
      </c>
      <c r="X16" s="104">
        <v>0</v>
      </c>
      <c r="Y16" s="104">
        <v>0</v>
      </c>
      <c r="Z16" s="104">
        <v>0</v>
      </c>
      <c r="AA16" s="104">
        <v>0</v>
      </c>
      <c r="AB16" s="101"/>
      <c r="AC16" s="102"/>
      <c r="AD16" s="102"/>
      <c r="AE16" s="102"/>
      <c r="AF16" s="102"/>
      <c r="AG16" s="101"/>
      <c r="AH16" s="102"/>
      <c r="AI16" s="101"/>
      <c r="AJ16" s="102"/>
      <c r="AK16" s="102"/>
      <c r="AL16" s="102"/>
      <c r="AM16" s="101"/>
      <c r="AN16" s="2"/>
      <c r="AO16" s="2"/>
      <c r="AP16" s="2"/>
      <c r="AQ16" s="2"/>
      <c r="AR16" s="2"/>
      <c r="AS16" s="2"/>
      <c r="AT16" s="2"/>
      <c r="AU16" s="2"/>
      <c r="AV16" s="2"/>
      <c r="AW16" s="2"/>
      <c r="AX16" s="2"/>
      <c r="AY16" s="2"/>
      <c r="AZ16" s="2"/>
      <c r="BA16" s="2"/>
    </row>
    <row r="17" spans="1:53" ht="63.75" x14ac:dyDescent="0.2">
      <c r="A17" s="98">
        <v>8</v>
      </c>
      <c r="B17" s="98"/>
      <c r="C17" s="98"/>
      <c r="D17" s="98"/>
      <c r="E17" s="98" t="s">
        <v>152</v>
      </c>
      <c r="F17" s="93" t="s">
        <v>210</v>
      </c>
      <c r="G17" s="93" t="s">
        <v>211</v>
      </c>
      <c r="H17" s="93" t="s">
        <v>212</v>
      </c>
      <c r="I17" s="93" t="s">
        <v>213</v>
      </c>
      <c r="J17" s="99">
        <v>1</v>
      </c>
      <c r="K17" s="93" t="s">
        <v>214</v>
      </c>
      <c r="L17" s="93" t="s">
        <v>215</v>
      </c>
      <c r="M17" s="93" t="s">
        <v>39</v>
      </c>
      <c r="N17" s="93" t="s">
        <v>216</v>
      </c>
      <c r="O17" s="93" t="s">
        <v>209</v>
      </c>
      <c r="P17" s="104">
        <v>1</v>
      </c>
      <c r="Q17" s="104">
        <v>1</v>
      </c>
      <c r="R17" s="104">
        <v>1</v>
      </c>
      <c r="S17" s="104">
        <v>1</v>
      </c>
      <c r="T17" s="104">
        <v>1</v>
      </c>
      <c r="U17" s="104">
        <v>1</v>
      </c>
      <c r="V17" s="104">
        <v>1</v>
      </c>
      <c r="W17" s="104">
        <v>1</v>
      </c>
      <c r="X17" s="104">
        <v>1</v>
      </c>
      <c r="Y17" s="104">
        <v>1</v>
      </c>
      <c r="Z17" s="104">
        <v>1</v>
      </c>
      <c r="AA17" s="104">
        <v>1</v>
      </c>
      <c r="AB17" s="101"/>
      <c r="AC17" s="102"/>
      <c r="AD17" s="102"/>
      <c r="AE17" s="102"/>
      <c r="AF17" s="102"/>
      <c r="AG17" s="101"/>
      <c r="AH17" s="102"/>
      <c r="AI17" s="101"/>
      <c r="AJ17" s="102"/>
      <c r="AK17" s="102"/>
      <c r="AL17" s="102"/>
      <c r="AM17" s="101"/>
      <c r="AN17" s="2"/>
      <c r="AO17" s="2"/>
      <c r="AP17" s="2"/>
      <c r="AQ17" s="2"/>
      <c r="AR17" s="2"/>
      <c r="AS17" s="2"/>
      <c r="AT17" s="2"/>
      <c r="AU17" s="2"/>
      <c r="AV17" s="2"/>
      <c r="AW17" s="2"/>
      <c r="AX17" s="2"/>
      <c r="AY17" s="2"/>
      <c r="AZ17" s="2"/>
      <c r="BA17" s="2"/>
    </row>
    <row r="18" spans="1:53" s="23" customFormat="1" ht="12.75" customHeight="1" x14ac:dyDescent="0.2">
      <c r="A18" s="324" t="s">
        <v>49</v>
      </c>
      <c r="B18" s="324"/>
      <c r="C18" s="324"/>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c r="AN18" s="1"/>
      <c r="AO18" s="1"/>
      <c r="AP18" s="1"/>
      <c r="AQ18" s="1"/>
      <c r="AR18" s="1"/>
      <c r="AS18" s="1"/>
      <c r="AT18" s="1"/>
      <c r="AU18" s="1"/>
      <c r="AV18" s="1"/>
      <c r="AW18" s="1"/>
      <c r="AX18" s="1"/>
      <c r="AY18" s="1"/>
      <c r="AZ18" s="1"/>
      <c r="BA18" s="1"/>
    </row>
    <row r="19" spans="1:53" s="1" customFormat="1" ht="115.5" customHeight="1" x14ac:dyDescent="0.2">
      <c r="A19" s="422" t="s">
        <v>217</v>
      </c>
      <c r="B19" s="423"/>
      <c r="C19" s="423"/>
      <c r="D19" s="423"/>
      <c r="E19" s="423"/>
      <c r="F19" s="423"/>
      <c r="G19" s="423"/>
      <c r="H19" s="423"/>
      <c r="I19" s="423"/>
      <c r="J19" s="423"/>
      <c r="K19" s="423"/>
      <c r="L19" s="423"/>
      <c r="M19" s="423"/>
      <c r="N19" s="423"/>
      <c r="O19" s="423"/>
      <c r="P19" s="423"/>
      <c r="Q19" s="423"/>
      <c r="R19" s="423"/>
      <c r="S19" s="423"/>
      <c r="T19" s="423"/>
      <c r="U19" s="423"/>
      <c r="V19" s="423"/>
      <c r="W19" s="423"/>
      <c r="X19" s="423"/>
      <c r="Y19" s="423"/>
      <c r="Z19" s="423"/>
      <c r="AA19" s="423"/>
      <c r="AB19" s="423"/>
      <c r="AC19" s="423"/>
      <c r="AD19" s="423"/>
      <c r="AE19" s="423"/>
      <c r="AF19" s="423"/>
      <c r="AG19" s="423"/>
      <c r="AH19" s="423"/>
      <c r="AI19" s="423"/>
      <c r="AJ19" s="423"/>
      <c r="AK19" s="423"/>
      <c r="AL19" s="423"/>
      <c r="AM19" s="424"/>
    </row>
    <row r="20" spans="1:53" s="1" customFormat="1" ht="117" customHeight="1" x14ac:dyDescent="0.2">
      <c r="A20" s="416" t="s">
        <v>218</v>
      </c>
      <c r="B20" s="417"/>
      <c r="C20" s="417"/>
      <c r="D20" s="417"/>
      <c r="E20" s="417"/>
      <c r="F20" s="417"/>
      <c r="G20" s="417"/>
      <c r="H20" s="417"/>
      <c r="I20" s="417"/>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17"/>
      <c r="AI20" s="417"/>
      <c r="AJ20" s="417"/>
      <c r="AK20" s="417"/>
      <c r="AL20" s="417"/>
      <c r="AM20" s="418"/>
    </row>
    <row r="21" spans="1:53" s="1" customFormat="1" ht="100.5" customHeight="1" x14ac:dyDescent="0.2">
      <c r="A21" s="416" t="s">
        <v>219</v>
      </c>
      <c r="B21" s="417"/>
      <c r="C21" s="417"/>
      <c r="D21" s="417"/>
      <c r="E21" s="417"/>
      <c r="F21" s="417"/>
      <c r="G21" s="417"/>
      <c r="H21" s="417"/>
      <c r="I21" s="417"/>
      <c r="J21" s="417"/>
      <c r="K21" s="417"/>
      <c r="L21" s="417"/>
      <c r="M21" s="417"/>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7"/>
      <c r="AL21" s="417"/>
      <c r="AM21" s="418"/>
    </row>
    <row r="22" spans="1:53" s="1" customFormat="1" ht="116.25" customHeight="1" x14ac:dyDescent="0.2">
      <c r="A22" s="416" t="s">
        <v>220</v>
      </c>
      <c r="B22" s="417"/>
      <c r="C22" s="417"/>
      <c r="D22" s="417"/>
      <c r="E22" s="417"/>
      <c r="F22" s="417"/>
      <c r="G22" s="417"/>
      <c r="H22" s="417"/>
      <c r="I22" s="417"/>
      <c r="J22" s="417"/>
      <c r="K22" s="417"/>
      <c r="L22" s="417"/>
      <c r="M22" s="417"/>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7"/>
      <c r="AL22" s="417"/>
      <c r="AM22" s="418"/>
    </row>
    <row r="23" spans="1:53" s="1" customFormat="1" ht="120.75" customHeight="1" x14ac:dyDescent="0.2">
      <c r="A23" s="416" t="s">
        <v>221</v>
      </c>
      <c r="B23" s="417"/>
      <c r="C23" s="417"/>
      <c r="D23" s="417"/>
      <c r="E23" s="417"/>
      <c r="F23" s="417"/>
      <c r="G23" s="417"/>
      <c r="H23" s="417"/>
      <c r="I23" s="417"/>
      <c r="J23" s="417"/>
      <c r="K23" s="417"/>
      <c r="L23" s="417"/>
      <c r="M23" s="417"/>
      <c r="N23" s="417"/>
      <c r="O23" s="417"/>
      <c r="P23" s="417"/>
      <c r="Q23" s="417"/>
      <c r="R23" s="417"/>
      <c r="S23" s="417"/>
      <c r="T23" s="417"/>
      <c r="U23" s="417"/>
      <c r="V23" s="417"/>
      <c r="W23" s="417"/>
      <c r="X23" s="417"/>
      <c r="Y23" s="417"/>
      <c r="Z23" s="417"/>
      <c r="AA23" s="417"/>
      <c r="AB23" s="417"/>
      <c r="AC23" s="417"/>
      <c r="AD23" s="417"/>
      <c r="AE23" s="417"/>
      <c r="AF23" s="417"/>
      <c r="AG23" s="417"/>
      <c r="AH23" s="417"/>
      <c r="AI23" s="417"/>
      <c r="AJ23" s="417"/>
      <c r="AK23" s="417"/>
      <c r="AL23" s="417"/>
      <c r="AM23" s="418"/>
    </row>
    <row r="24" spans="1:53" s="1" customFormat="1" ht="121.5" customHeight="1" x14ac:dyDescent="0.2">
      <c r="A24" s="416" t="s">
        <v>222</v>
      </c>
      <c r="B24" s="417"/>
      <c r="C24" s="417"/>
      <c r="D24" s="417"/>
      <c r="E24" s="417"/>
      <c r="F24" s="417"/>
      <c r="G24" s="417"/>
      <c r="H24" s="417"/>
      <c r="I24" s="417"/>
      <c r="J24" s="417"/>
      <c r="K24" s="417"/>
      <c r="L24" s="417"/>
      <c r="M24" s="417"/>
      <c r="N24" s="417"/>
      <c r="O24" s="417"/>
      <c r="P24" s="417"/>
      <c r="Q24" s="417"/>
      <c r="R24" s="417"/>
      <c r="S24" s="417"/>
      <c r="T24" s="417"/>
      <c r="U24" s="417"/>
      <c r="V24" s="417"/>
      <c r="W24" s="417"/>
      <c r="X24" s="417"/>
      <c r="Y24" s="417"/>
      <c r="Z24" s="417"/>
      <c r="AA24" s="417"/>
      <c r="AB24" s="417"/>
      <c r="AC24" s="417"/>
      <c r="AD24" s="417"/>
      <c r="AE24" s="417"/>
      <c r="AF24" s="417"/>
      <c r="AG24" s="417"/>
      <c r="AH24" s="417"/>
      <c r="AI24" s="417"/>
      <c r="AJ24" s="417"/>
      <c r="AK24" s="417"/>
      <c r="AL24" s="417"/>
      <c r="AM24" s="418"/>
    </row>
    <row r="25" spans="1:53" s="89" customFormat="1" ht="118.5" customHeight="1" x14ac:dyDescent="0.2">
      <c r="A25" s="416" t="s">
        <v>223</v>
      </c>
      <c r="B25" s="417"/>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c r="AM25" s="418"/>
      <c r="AN25" s="1"/>
      <c r="AO25" s="1"/>
      <c r="AP25" s="1"/>
      <c r="AQ25" s="1"/>
      <c r="AR25" s="1"/>
      <c r="AS25" s="1"/>
      <c r="AT25" s="1"/>
      <c r="AU25" s="1"/>
      <c r="AV25" s="1"/>
      <c r="AW25" s="1"/>
      <c r="AX25" s="1"/>
      <c r="AY25" s="1"/>
      <c r="AZ25" s="1"/>
      <c r="BA25" s="1"/>
    </row>
    <row r="26" spans="1:53" ht="116.25" customHeight="1" x14ac:dyDescent="0.2">
      <c r="A26" s="416" t="s">
        <v>224</v>
      </c>
      <c r="B26" s="417"/>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8"/>
    </row>
    <row r="27" spans="1:53" ht="117" customHeight="1" x14ac:dyDescent="0.2">
      <c r="A27" s="416" t="s">
        <v>225</v>
      </c>
      <c r="B27" s="417"/>
      <c r="C27" s="417"/>
      <c r="D27" s="417"/>
      <c r="E27" s="417"/>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7"/>
      <c r="AM27" s="418"/>
    </row>
    <row r="28" spans="1:53" ht="125.25" customHeight="1" x14ac:dyDescent="0.2">
      <c r="A28" s="416" t="s">
        <v>226</v>
      </c>
      <c r="B28" s="417"/>
      <c r="C28" s="417"/>
      <c r="D28" s="417"/>
      <c r="E28" s="417"/>
      <c r="F28" s="417"/>
      <c r="G28" s="417"/>
      <c r="H28" s="417"/>
      <c r="I28" s="417"/>
      <c r="J28" s="417"/>
      <c r="K28" s="417"/>
      <c r="L28" s="417"/>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7"/>
      <c r="AM28" s="418"/>
    </row>
    <row r="29" spans="1:53" ht="114.75" customHeight="1" x14ac:dyDescent="0.2">
      <c r="A29" s="416" t="s">
        <v>227</v>
      </c>
      <c r="B29" s="417"/>
      <c r="C29" s="417"/>
      <c r="D29" s="417"/>
      <c r="E29" s="417"/>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7"/>
      <c r="AM29" s="418"/>
    </row>
    <row r="30" spans="1:53" ht="114.75" customHeight="1" x14ac:dyDescent="0.2">
      <c r="A30" s="419" t="s">
        <v>228</v>
      </c>
      <c r="B30" s="420"/>
      <c r="C30" s="420"/>
      <c r="D30" s="420"/>
      <c r="E30" s="420"/>
      <c r="F30" s="420"/>
      <c r="G30" s="420"/>
      <c r="H30" s="420"/>
      <c r="I30" s="420"/>
      <c r="J30" s="420"/>
      <c r="K30" s="420"/>
      <c r="L30" s="420"/>
      <c r="M30" s="420"/>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0"/>
      <c r="AL30" s="420"/>
      <c r="AM30" s="421"/>
    </row>
    <row r="31" spans="1:53" x14ac:dyDescent="0.2">
      <c r="N31" s="90"/>
    </row>
  </sheetData>
  <mergeCells count="57">
    <mergeCell ref="A1:AM2"/>
    <mergeCell ref="A5:L5"/>
    <mergeCell ref="M5:AC5"/>
    <mergeCell ref="AD5:AM6"/>
    <mergeCell ref="A6:L6"/>
    <mergeCell ref="M6:AC6"/>
    <mergeCell ref="Q8:Q9"/>
    <mergeCell ref="A7:O7"/>
    <mergeCell ref="P7:AA7"/>
    <mergeCell ref="AB7:AM7"/>
    <mergeCell ref="A8:A9"/>
    <mergeCell ref="B8:E8"/>
    <mergeCell ref="F8:F9"/>
    <mergeCell ref="G8:G9"/>
    <mergeCell ref="H8:H9"/>
    <mergeCell ref="I8:I9"/>
    <mergeCell ref="J8:J9"/>
    <mergeCell ref="K8:L8"/>
    <mergeCell ref="M8:M9"/>
    <mergeCell ref="N8:N9"/>
    <mergeCell ref="O8:O9"/>
    <mergeCell ref="P8:P9"/>
    <mergeCell ref="AA8:AA9"/>
    <mergeCell ref="AB8:AB9"/>
    <mergeCell ref="AC8:AC9"/>
    <mergeCell ref="R8:R9"/>
    <mergeCell ref="S8:S9"/>
    <mergeCell ref="T8:T9"/>
    <mergeCell ref="U8:U9"/>
    <mergeCell ref="V8:V9"/>
    <mergeCell ref="W8:W9"/>
    <mergeCell ref="A25:AM25"/>
    <mergeCell ref="AJ8:AJ9"/>
    <mergeCell ref="AK8:AK9"/>
    <mergeCell ref="AL8:AL9"/>
    <mergeCell ref="AM8:AM9"/>
    <mergeCell ref="A18:AM18"/>
    <mergeCell ref="A19:AM19"/>
    <mergeCell ref="AD8:AD9"/>
    <mergeCell ref="AE8:AE9"/>
    <mergeCell ref="AF8:AF9"/>
    <mergeCell ref="AG8:AG9"/>
    <mergeCell ref="AH8:AH9"/>
    <mergeCell ref="AI8:AI9"/>
    <mergeCell ref="X8:X9"/>
    <mergeCell ref="Y8:Y9"/>
    <mergeCell ref="Z8:Z9"/>
    <mergeCell ref="A20:AM20"/>
    <mergeCell ref="A21:AM21"/>
    <mergeCell ref="A22:AM22"/>
    <mergeCell ref="A23:AM23"/>
    <mergeCell ref="A24:AM24"/>
    <mergeCell ref="A26:AM26"/>
    <mergeCell ref="A27:AM27"/>
    <mergeCell ref="A28:AM28"/>
    <mergeCell ref="A29:AM29"/>
    <mergeCell ref="A30:AM30"/>
  </mergeCells>
  <pageMargins left="0.70866141732283472" right="0.70866141732283472" top="0.74803149606299213" bottom="0.74803149606299213" header="0.31496062992125984" footer="0.31496062992125984"/>
  <pageSetup paperSize="5" scale="27" orientation="portrait" horizontalDpi="300" verticalDpi="300" r:id="rId1"/>
  <headerFooter>
    <oddFooter>&amp;L&amp;"Arial,Normal"&amp;8FR.PS.010&amp;C&amp;"Arial,Normal"&amp;8                                                                                                            &amp;R&amp;"Arial,Normal"&amp;8Versión 04_29/08/2016</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A16"/>
  <sheetViews>
    <sheetView zoomScale="80" zoomScaleNormal="80" workbookViewId="0">
      <selection activeCell="G9" sqref="G9"/>
    </sheetView>
  </sheetViews>
  <sheetFormatPr baseColWidth="10" defaultColWidth="6.7109375" defaultRowHeight="12.75" x14ac:dyDescent="0.2"/>
  <cols>
    <col min="1" max="1" width="3.7109375" style="2" customWidth="1"/>
    <col min="2" max="2" width="5" style="2" customWidth="1"/>
    <col min="3" max="5" width="4.7109375" style="2" customWidth="1"/>
    <col min="6" max="6" width="22.5703125" style="2" customWidth="1"/>
    <col min="7" max="7" width="24.7109375" style="2" customWidth="1"/>
    <col min="8" max="8" width="28.85546875" style="2" customWidth="1"/>
    <col min="9" max="9" width="11.85546875" style="2" customWidth="1"/>
    <col min="10" max="10" width="7.28515625" style="2" customWidth="1"/>
    <col min="11" max="11" width="7.7109375" style="2" customWidth="1"/>
    <col min="12" max="12" width="7.5703125" style="2" customWidth="1"/>
    <col min="13" max="13" width="9.5703125" style="2" customWidth="1"/>
    <col min="14" max="14" width="21.42578125" style="2" customWidth="1"/>
    <col min="15" max="15" width="15.42578125" style="2" customWidth="1"/>
    <col min="16" max="39" width="5.7109375" style="2" customWidth="1"/>
    <col min="40" max="53" width="6.7109375" style="1"/>
    <col min="54" max="16384" width="6.7109375" style="2"/>
  </cols>
  <sheetData>
    <row r="1" spans="1:53" s="236" customFormat="1" ht="54.6" customHeight="1" thickBot="1" x14ac:dyDescent="0.35">
      <c r="A1" s="442" t="s">
        <v>0</v>
      </c>
      <c r="B1" s="443"/>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444"/>
      <c r="AN1" s="235"/>
      <c r="AO1" s="235"/>
      <c r="AP1" s="235"/>
      <c r="AQ1" s="235"/>
      <c r="AR1" s="235"/>
      <c r="AS1" s="235"/>
      <c r="AT1" s="235"/>
      <c r="AU1" s="235"/>
      <c r="AV1" s="235"/>
      <c r="AW1" s="235"/>
      <c r="AX1" s="235"/>
      <c r="AY1" s="235"/>
      <c r="AZ1" s="235"/>
      <c r="BA1" s="235"/>
    </row>
    <row r="2" spans="1:53" s="236" customFormat="1" ht="18.75" customHeight="1" x14ac:dyDescent="0.3">
      <c r="A2" s="445" t="s">
        <v>530</v>
      </c>
      <c r="B2" s="446"/>
      <c r="C2" s="446"/>
      <c r="D2" s="446"/>
      <c r="E2" s="446"/>
      <c r="F2" s="446"/>
      <c r="G2" s="446"/>
      <c r="H2" s="446"/>
      <c r="I2" s="446"/>
      <c r="J2" s="446"/>
      <c r="K2" s="446"/>
      <c r="L2" s="447"/>
      <c r="M2" s="448" t="s">
        <v>531</v>
      </c>
      <c r="N2" s="446"/>
      <c r="O2" s="446"/>
      <c r="P2" s="446"/>
      <c r="Q2" s="446"/>
      <c r="R2" s="446"/>
      <c r="S2" s="446"/>
      <c r="T2" s="446"/>
      <c r="U2" s="446"/>
      <c r="V2" s="446"/>
      <c r="W2" s="446"/>
      <c r="X2" s="446"/>
      <c r="Y2" s="446"/>
      <c r="Z2" s="446"/>
      <c r="AA2" s="446"/>
      <c r="AB2" s="446"/>
      <c r="AC2" s="447"/>
      <c r="AD2" s="449" t="s">
        <v>650</v>
      </c>
      <c r="AE2" s="450"/>
      <c r="AF2" s="450"/>
      <c r="AG2" s="450"/>
      <c r="AH2" s="450"/>
      <c r="AI2" s="450"/>
      <c r="AJ2" s="450"/>
      <c r="AK2" s="450"/>
      <c r="AL2" s="450"/>
      <c r="AM2" s="451"/>
      <c r="AN2" s="235"/>
      <c r="AO2" s="235"/>
      <c r="AP2" s="235"/>
      <c r="AQ2" s="235"/>
      <c r="AR2" s="235"/>
      <c r="AS2" s="235"/>
      <c r="AT2" s="235"/>
      <c r="AU2" s="235"/>
      <c r="AV2" s="235"/>
      <c r="AW2" s="235"/>
      <c r="AX2" s="235"/>
      <c r="AY2" s="235"/>
      <c r="AZ2" s="235"/>
      <c r="BA2" s="235"/>
    </row>
    <row r="3" spans="1:53" s="236" customFormat="1" ht="37.5" customHeight="1" thickBot="1" x14ac:dyDescent="0.35">
      <c r="A3" s="455" t="s">
        <v>532</v>
      </c>
      <c r="B3" s="456"/>
      <c r="C3" s="456"/>
      <c r="D3" s="456"/>
      <c r="E3" s="456"/>
      <c r="F3" s="456"/>
      <c r="G3" s="456"/>
      <c r="H3" s="456"/>
      <c r="I3" s="456"/>
      <c r="J3" s="456"/>
      <c r="K3" s="456"/>
      <c r="L3" s="457"/>
      <c r="M3" s="458" t="s">
        <v>651</v>
      </c>
      <c r="N3" s="459"/>
      <c r="O3" s="459"/>
      <c r="P3" s="459"/>
      <c r="Q3" s="459"/>
      <c r="R3" s="459"/>
      <c r="S3" s="459"/>
      <c r="T3" s="459"/>
      <c r="U3" s="459"/>
      <c r="V3" s="459"/>
      <c r="W3" s="459"/>
      <c r="X3" s="459"/>
      <c r="Y3" s="459"/>
      <c r="Z3" s="459"/>
      <c r="AA3" s="459"/>
      <c r="AB3" s="459"/>
      <c r="AC3" s="460"/>
      <c r="AD3" s="452"/>
      <c r="AE3" s="453"/>
      <c r="AF3" s="453"/>
      <c r="AG3" s="453"/>
      <c r="AH3" s="453"/>
      <c r="AI3" s="453"/>
      <c r="AJ3" s="453"/>
      <c r="AK3" s="453"/>
      <c r="AL3" s="453"/>
      <c r="AM3" s="454"/>
      <c r="AN3" s="235"/>
      <c r="AO3" s="235"/>
      <c r="AP3" s="235"/>
      <c r="AQ3" s="235"/>
      <c r="AR3" s="235"/>
      <c r="AS3" s="235"/>
      <c r="AT3" s="235"/>
      <c r="AU3" s="235"/>
      <c r="AV3" s="235"/>
      <c r="AW3" s="235"/>
      <c r="AX3" s="235"/>
      <c r="AY3" s="235"/>
      <c r="AZ3" s="235"/>
      <c r="BA3" s="235"/>
    </row>
    <row r="4" spans="1:53" s="238" customFormat="1" x14ac:dyDescent="0.25">
      <c r="A4" s="437" t="s">
        <v>6</v>
      </c>
      <c r="B4" s="438"/>
      <c r="C4" s="438"/>
      <c r="D4" s="438"/>
      <c r="E4" s="438"/>
      <c r="F4" s="438"/>
      <c r="G4" s="438"/>
      <c r="H4" s="438"/>
      <c r="I4" s="438"/>
      <c r="J4" s="438"/>
      <c r="K4" s="438"/>
      <c r="L4" s="438"/>
      <c r="M4" s="438"/>
      <c r="N4" s="438"/>
      <c r="O4" s="439"/>
      <c r="P4" s="370" t="s">
        <v>7</v>
      </c>
      <c r="Q4" s="369"/>
      <c r="R4" s="369"/>
      <c r="S4" s="369"/>
      <c r="T4" s="369"/>
      <c r="U4" s="369"/>
      <c r="V4" s="369"/>
      <c r="W4" s="369"/>
      <c r="X4" s="369"/>
      <c r="Y4" s="369"/>
      <c r="Z4" s="369"/>
      <c r="AA4" s="440"/>
      <c r="AB4" s="370" t="s">
        <v>8</v>
      </c>
      <c r="AC4" s="369"/>
      <c r="AD4" s="369"/>
      <c r="AE4" s="369"/>
      <c r="AF4" s="369"/>
      <c r="AG4" s="369"/>
      <c r="AH4" s="369"/>
      <c r="AI4" s="369"/>
      <c r="AJ4" s="369"/>
      <c r="AK4" s="369"/>
      <c r="AL4" s="369"/>
      <c r="AM4" s="440"/>
      <c r="AN4" s="237"/>
      <c r="AO4" s="237"/>
      <c r="AP4" s="237"/>
      <c r="AQ4" s="237"/>
      <c r="AR4" s="237"/>
      <c r="AS4" s="237"/>
      <c r="AT4" s="237"/>
      <c r="AU4" s="237"/>
      <c r="AV4" s="237"/>
      <c r="AW4" s="237"/>
      <c r="AX4" s="237"/>
      <c r="AY4" s="237"/>
      <c r="AZ4" s="237"/>
      <c r="BA4" s="237"/>
    </row>
    <row r="5" spans="1:53" s="240" customFormat="1" ht="22.15" customHeight="1" x14ac:dyDescent="0.25">
      <c r="A5" s="441" t="s">
        <v>9</v>
      </c>
      <c r="B5" s="435" t="s">
        <v>10</v>
      </c>
      <c r="C5" s="435"/>
      <c r="D5" s="435"/>
      <c r="E5" s="435"/>
      <c r="F5" s="435" t="s">
        <v>11</v>
      </c>
      <c r="G5" s="435" t="s">
        <v>12</v>
      </c>
      <c r="H5" s="435" t="s">
        <v>13</v>
      </c>
      <c r="I5" s="435" t="s">
        <v>14</v>
      </c>
      <c r="J5" s="435" t="s">
        <v>15</v>
      </c>
      <c r="K5" s="435" t="s">
        <v>16</v>
      </c>
      <c r="L5" s="435"/>
      <c r="M5" s="435" t="s">
        <v>17</v>
      </c>
      <c r="N5" s="435" t="s">
        <v>18</v>
      </c>
      <c r="O5" s="436" t="s">
        <v>19</v>
      </c>
      <c r="P5" s="434" t="s">
        <v>20</v>
      </c>
      <c r="Q5" s="426" t="s">
        <v>21</v>
      </c>
      <c r="R5" s="426" t="s">
        <v>22</v>
      </c>
      <c r="S5" s="426" t="s">
        <v>23</v>
      </c>
      <c r="T5" s="426" t="s">
        <v>24</v>
      </c>
      <c r="U5" s="426" t="s">
        <v>25</v>
      </c>
      <c r="V5" s="426" t="s">
        <v>26</v>
      </c>
      <c r="W5" s="426" t="s">
        <v>27</v>
      </c>
      <c r="X5" s="426" t="s">
        <v>28</v>
      </c>
      <c r="Y5" s="426" t="s">
        <v>29</v>
      </c>
      <c r="Z5" s="426" t="s">
        <v>30</v>
      </c>
      <c r="AA5" s="427" t="s">
        <v>31</v>
      </c>
      <c r="AB5" s="434" t="s">
        <v>20</v>
      </c>
      <c r="AC5" s="426" t="s">
        <v>21</v>
      </c>
      <c r="AD5" s="426" t="s">
        <v>22</v>
      </c>
      <c r="AE5" s="426" t="s">
        <v>23</v>
      </c>
      <c r="AF5" s="426" t="s">
        <v>24</v>
      </c>
      <c r="AG5" s="426" t="s">
        <v>25</v>
      </c>
      <c r="AH5" s="426" t="s">
        <v>26</v>
      </c>
      <c r="AI5" s="426" t="s">
        <v>27</v>
      </c>
      <c r="AJ5" s="426" t="s">
        <v>28</v>
      </c>
      <c r="AK5" s="426" t="s">
        <v>29</v>
      </c>
      <c r="AL5" s="426" t="s">
        <v>30</v>
      </c>
      <c r="AM5" s="427" t="s">
        <v>31</v>
      </c>
      <c r="AN5" s="239"/>
      <c r="AO5" s="239"/>
      <c r="AP5" s="239"/>
      <c r="AQ5" s="239"/>
      <c r="AR5" s="239"/>
      <c r="AS5" s="239"/>
      <c r="AT5" s="239"/>
      <c r="AU5" s="239"/>
      <c r="AV5" s="239"/>
      <c r="AW5" s="239"/>
      <c r="AX5" s="239"/>
      <c r="AY5" s="239"/>
      <c r="AZ5" s="239"/>
      <c r="BA5" s="239"/>
    </row>
    <row r="6" spans="1:53" s="240" customFormat="1" ht="11.25" x14ac:dyDescent="0.25">
      <c r="A6" s="441"/>
      <c r="B6" s="258">
        <v>1</v>
      </c>
      <c r="C6" s="258">
        <v>2</v>
      </c>
      <c r="D6" s="258">
        <v>3</v>
      </c>
      <c r="E6" s="258">
        <v>4</v>
      </c>
      <c r="F6" s="435"/>
      <c r="G6" s="435"/>
      <c r="H6" s="435"/>
      <c r="I6" s="435"/>
      <c r="J6" s="435"/>
      <c r="K6" s="258" t="s">
        <v>32</v>
      </c>
      <c r="L6" s="258" t="s">
        <v>33</v>
      </c>
      <c r="M6" s="435"/>
      <c r="N6" s="435"/>
      <c r="O6" s="436"/>
      <c r="P6" s="434"/>
      <c r="Q6" s="426"/>
      <c r="R6" s="426"/>
      <c r="S6" s="426"/>
      <c r="T6" s="426"/>
      <c r="U6" s="426"/>
      <c r="V6" s="426"/>
      <c r="W6" s="426"/>
      <c r="X6" s="426"/>
      <c r="Y6" s="426"/>
      <c r="Z6" s="426"/>
      <c r="AA6" s="427"/>
      <c r="AB6" s="434"/>
      <c r="AC6" s="426"/>
      <c r="AD6" s="426"/>
      <c r="AE6" s="426"/>
      <c r="AF6" s="426"/>
      <c r="AG6" s="426"/>
      <c r="AH6" s="426"/>
      <c r="AI6" s="426"/>
      <c r="AJ6" s="426"/>
      <c r="AK6" s="426"/>
      <c r="AL6" s="426"/>
      <c r="AM6" s="427"/>
      <c r="AN6" s="239"/>
      <c r="AO6" s="239"/>
      <c r="AP6" s="239"/>
      <c r="AQ6" s="239"/>
      <c r="AR6" s="239"/>
      <c r="AS6" s="239"/>
      <c r="AT6" s="239"/>
      <c r="AU6" s="239"/>
      <c r="AV6" s="239"/>
      <c r="AW6" s="239"/>
      <c r="AX6" s="239"/>
      <c r="AY6" s="239"/>
      <c r="AZ6" s="239"/>
      <c r="BA6" s="239"/>
    </row>
    <row r="7" spans="1:53" s="243" customFormat="1" ht="56.25" customHeight="1" x14ac:dyDescent="0.3">
      <c r="A7" s="260">
        <v>1</v>
      </c>
      <c r="B7" s="241" t="s">
        <v>34</v>
      </c>
      <c r="C7" s="241"/>
      <c r="D7" s="241"/>
      <c r="E7" s="241"/>
      <c r="F7" s="241" t="s">
        <v>533</v>
      </c>
      <c r="G7" s="241" t="s">
        <v>652</v>
      </c>
      <c r="H7" s="241" t="s">
        <v>534</v>
      </c>
      <c r="I7" s="241" t="s">
        <v>535</v>
      </c>
      <c r="J7" s="261">
        <v>0.8</v>
      </c>
      <c r="K7" s="241" t="s">
        <v>536</v>
      </c>
      <c r="L7" s="241" t="s">
        <v>537</v>
      </c>
      <c r="M7" s="241" t="s">
        <v>39</v>
      </c>
      <c r="N7" s="241" t="s">
        <v>538</v>
      </c>
      <c r="O7" s="262" t="s">
        <v>539</v>
      </c>
      <c r="P7" s="263"/>
      <c r="Q7" s="264"/>
      <c r="R7" s="264"/>
      <c r="S7" s="264"/>
      <c r="T7" s="265"/>
      <c r="U7" s="266">
        <v>0.85</v>
      </c>
      <c r="V7" s="265"/>
      <c r="W7" s="265"/>
      <c r="X7" s="265"/>
      <c r="Y7" s="267"/>
      <c r="Z7" s="265"/>
      <c r="AA7" s="266">
        <v>0.9</v>
      </c>
      <c r="AB7" s="263"/>
      <c r="AC7" s="264"/>
      <c r="AD7" s="264"/>
      <c r="AE7" s="264"/>
      <c r="AF7" s="265"/>
      <c r="AG7" s="268"/>
      <c r="AH7" s="265"/>
      <c r="AI7" s="265"/>
      <c r="AJ7" s="265"/>
      <c r="AK7" s="267"/>
      <c r="AL7" s="265"/>
      <c r="AM7" s="31"/>
      <c r="AN7" s="242"/>
      <c r="AO7" s="242"/>
      <c r="AP7" s="242"/>
      <c r="AQ7" s="242"/>
      <c r="AR7" s="242"/>
      <c r="AS7" s="242"/>
      <c r="AT7" s="242"/>
      <c r="AU7" s="242"/>
      <c r="AV7" s="242"/>
      <c r="AW7" s="242"/>
      <c r="AX7" s="242"/>
      <c r="AY7" s="242"/>
      <c r="AZ7" s="242"/>
      <c r="BA7" s="242"/>
    </row>
    <row r="8" spans="1:53" s="243" customFormat="1" ht="57" customHeight="1" x14ac:dyDescent="0.3">
      <c r="A8" s="269">
        <v>2</v>
      </c>
      <c r="B8" s="31" t="s">
        <v>34</v>
      </c>
      <c r="C8" s="31"/>
      <c r="D8" s="31"/>
      <c r="E8" s="31"/>
      <c r="F8" s="31" t="s">
        <v>540</v>
      </c>
      <c r="G8" s="31" t="s">
        <v>541</v>
      </c>
      <c r="H8" s="31" t="s">
        <v>542</v>
      </c>
      <c r="I8" s="31" t="s">
        <v>105</v>
      </c>
      <c r="J8" s="31" t="s">
        <v>543</v>
      </c>
      <c r="K8" s="31" t="s">
        <v>544</v>
      </c>
      <c r="L8" s="31" t="s">
        <v>545</v>
      </c>
      <c r="M8" s="31" t="s">
        <v>546</v>
      </c>
      <c r="N8" s="31" t="s">
        <v>547</v>
      </c>
      <c r="O8" s="270" t="s">
        <v>539</v>
      </c>
      <c r="P8" s="271"/>
      <c r="Q8" s="272"/>
      <c r="R8" s="272"/>
      <c r="S8" s="272"/>
      <c r="T8" s="273"/>
      <c r="U8" s="31">
        <v>1</v>
      </c>
      <c r="V8" s="273"/>
      <c r="W8" s="273"/>
      <c r="X8" s="273"/>
      <c r="Y8" s="273"/>
      <c r="Z8" s="273"/>
      <c r="AA8" s="31">
        <v>1</v>
      </c>
      <c r="AB8" s="271"/>
      <c r="AC8" s="272"/>
      <c r="AD8" s="272"/>
      <c r="AE8" s="272"/>
      <c r="AF8" s="273"/>
      <c r="AG8" s="31"/>
      <c r="AH8" s="273"/>
      <c r="AI8" s="273"/>
      <c r="AJ8" s="273"/>
      <c r="AK8" s="273"/>
      <c r="AL8" s="273"/>
      <c r="AM8" s="31"/>
      <c r="AN8" s="242"/>
      <c r="AO8" s="242"/>
      <c r="AP8" s="242"/>
      <c r="AQ8" s="242"/>
      <c r="AR8" s="242"/>
      <c r="AS8" s="242"/>
      <c r="AT8" s="242"/>
      <c r="AU8" s="242"/>
      <c r="AV8" s="242"/>
      <c r="AW8" s="242"/>
      <c r="AX8" s="242"/>
      <c r="AY8" s="242"/>
      <c r="AZ8" s="242"/>
      <c r="BA8" s="242"/>
    </row>
    <row r="9" spans="1:53" s="243" customFormat="1" ht="57" customHeight="1" x14ac:dyDescent="0.3">
      <c r="A9" s="269">
        <v>3</v>
      </c>
      <c r="B9" s="31" t="s">
        <v>34</v>
      </c>
      <c r="C9" s="31"/>
      <c r="D9" s="31"/>
      <c r="E9" s="31"/>
      <c r="F9" s="31" t="s">
        <v>548</v>
      </c>
      <c r="G9" s="31" t="s">
        <v>549</v>
      </c>
      <c r="H9" s="31" t="s">
        <v>550</v>
      </c>
      <c r="I9" s="31" t="s">
        <v>105</v>
      </c>
      <c r="J9" s="266">
        <v>0.9</v>
      </c>
      <c r="K9" s="266">
        <v>0.9</v>
      </c>
      <c r="L9" s="266">
        <v>0.95</v>
      </c>
      <c r="M9" s="31" t="s">
        <v>39</v>
      </c>
      <c r="N9" s="31" t="s">
        <v>551</v>
      </c>
      <c r="O9" s="270" t="s">
        <v>539</v>
      </c>
      <c r="P9" s="271"/>
      <c r="Q9" s="272"/>
      <c r="R9" s="272"/>
      <c r="S9" s="272"/>
      <c r="T9" s="273"/>
      <c r="U9" s="266">
        <v>0.9</v>
      </c>
      <c r="V9" s="265"/>
      <c r="W9" s="265"/>
      <c r="X9" s="265"/>
      <c r="Y9" s="267"/>
      <c r="Z9" s="265"/>
      <c r="AA9" s="266">
        <v>1</v>
      </c>
      <c r="AB9" s="271"/>
      <c r="AC9" s="272"/>
      <c r="AD9" s="272"/>
      <c r="AE9" s="272"/>
      <c r="AF9" s="273"/>
      <c r="AG9" s="31"/>
      <c r="AH9" s="265"/>
      <c r="AI9" s="265"/>
      <c r="AJ9" s="265"/>
      <c r="AK9" s="267"/>
      <c r="AL9" s="265"/>
      <c r="AM9" s="31"/>
      <c r="AN9" s="242"/>
      <c r="AO9" s="242"/>
      <c r="AP9" s="242"/>
      <c r="AQ9" s="242"/>
      <c r="AR9" s="242"/>
      <c r="AS9" s="242"/>
      <c r="AT9" s="242"/>
      <c r="AU9" s="242"/>
      <c r="AV9" s="242"/>
      <c r="AW9" s="242"/>
      <c r="AX9" s="242"/>
      <c r="AY9" s="242"/>
      <c r="AZ9" s="242"/>
      <c r="BA9" s="242"/>
    </row>
    <row r="10" spans="1:53" s="243" customFormat="1" ht="57.75" customHeight="1" x14ac:dyDescent="0.3">
      <c r="A10" s="269">
        <v>4</v>
      </c>
      <c r="B10" s="31" t="s">
        <v>34</v>
      </c>
      <c r="C10" s="31"/>
      <c r="D10" s="31"/>
      <c r="E10" s="31"/>
      <c r="F10" s="31" t="s">
        <v>552</v>
      </c>
      <c r="G10" s="31" t="s">
        <v>553</v>
      </c>
      <c r="H10" s="31" t="s">
        <v>554</v>
      </c>
      <c r="I10" s="31" t="s">
        <v>105</v>
      </c>
      <c r="J10" s="266">
        <v>1</v>
      </c>
      <c r="K10" s="31" t="s">
        <v>555</v>
      </c>
      <c r="L10" s="31" t="s">
        <v>653</v>
      </c>
      <c r="M10" s="31" t="s">
        <v>39</v>
      </c>
      <c r="N10" s="31" t="s">
        <v>556</v>
      </c>
      <c r="O10" s="270" t="s">
        <v>557</v>
      </c>
      <c r="P10" s="271"/>
      <c r="Q10" s="272"/>
      <c r="R10" s="272"/>
      <c r="S10" s="272"/>
      <c r="T10" s="273"/>
      <c r="U10" s="266">
        <v>1</v>
      </c>
      <c r="V10" s="273"/>
      <c r="W10" s="273"/>
      <c r="X10" s="273"/>
      <c r="Y10" s="273"/>
      <c r="Z10" s="273"/>
      <c r="AA10" s="266">
        <v>1</v>
      </c>
      <c r="AB10" s="271"/>
      <c r="AC10" s="272"/>
      <c r="AD10" s="272"/>
      <c r="AE10" s="272"/>
      <c r="AF10" s="273"/>
      <c r="AG10" s="31"/>
      <c r="AH10" s="273"/>
      <c r="AI10" s="273"/>
      <c r="AJ10" s="273"/>
      <c r="AK10" s="273"/>
      <c r="AL10" s="273"/>
      <c r="AM10" s="31"/>
      <c r="AN10" s="242"/>
      <c r="AO10" s="242"/>
      <c r="AP10" s="242"/>
      <c r="AQ10" s="242"/>
      <c r="AR10" s="242"/>
      <c r="AS10" s="242"/>
      <c r="AT10" s="242"/>
      <c r="AU10" s="242"/>
      <c r="AV10" s="242"/>
      <c r="AW10" s="242"/>
      <c r="AX10" s="242"/>
      <c r="AY10" s="242"/>
      <c r="AZ10" s="242"/>
      <c r="BA10" s="242"/>
    </row>
    <row r="11" spans="1:53" s="243" customFormat="1" ht="68.25" customHeight="1" x14ac:dyDescent="0.3">
      <c r="A11" s="269">
        <v>5</v>
      </c>
      <c r="B11" s="31" t="s">
        <v>34</v>
      </c>
      <c r="C11" s="31"/>
      <c r="D11" s="31"/>
      <c r="E11" s="31"/>
      <c r="F11" s="31" t="s">
        <v>558</v>
      </c>
      <c r="G11" s="31" t="s">
        <v>559</v>
      </c>
      <c r="H11" s="31" t="s">
        <v>560</v>
      </c>
      <c r="I11" s="31" t="s">
        <v>68</v>
      </c>
      <c r="J11" s="31" t="s">
        <v>561</v>
      </c>
      <c r="K11" s="31" t="s">
        <v>562</v>
      </c>
      <c r="L11" s="31">
        <v>10</v>
      </c>
      <c r="M11" s="31" t="s">
        <v>546</v>
      </c>
      <c r="N11" s="31" t="s">
        <v>563</v>
      </c>
      <c r="O11" s="270" t="s">
        <v>557</v>
      </c>
      <c r="P11" s="269">
        <v>1</v>
      </c>
      <c r="Q11" s="31">
        <v>1</v>
      </c>
      <c r="R11" s="31">
        <v>1</v>
      </c>
      <c r="S11" s="31">
        <v>1</v>
      </c>
      <c r="T11" s="31">
        <v>1</v>
      </c>
      <c r="U11" s="31">
        <v>1</v>
      </c>
      <c r="V11" s="31">
        <v>1</v>
      </c>
      <c r="W11" s="31">
        <v>1</v>
      </c>
      <c r="X11" s="31">
        <v>1</v>
      </c>
      <c r="Y11" s="31">
        <v>1</v>
      </c>
      <c r="Z11" s="31">
        <v>1</v>
      </c>
      <c r="AA11" s="31">
        <v>1</v>
      </c>
      <c r="AB11" s="269"/>
      <c r="AC11" s="31"/>
      <c r="AD11" s="31"/>
      <c r="AE11" s="31"/>
      <c r="AF11" s="31"/>
      <c r="AG11" s="31"/>
      <c r="AH11" s="31"/>
      <c r="AI11" s="31"/>
      <c r="AJ11" s="31"/>
      <c r="AK11" s="31"/>
      <c r="AL11" s="31"/>
      <c r="AM11" s="31"/>
      <c r="AN11" s="242"/>
      <c r="AO11" s="242"/>
      <c r="AP11" s="242"/>
      <c r="AQ11" s="242"/>
      <c r="AR11" s="242"/>
      <c r="AS11" s="242"/>
      <c r="AT11" s="242"/>
      <c r="AU11" s="242"/>
      <c r="AV11" s="242"/>
      <c r="AW11" s="242"/>
      <c r="AX11" s="242"/>
      <c r="AY11" s="242"/>
      <c r="AZ11" s="242"/>
      <c r="BA11" s="242"/>
    </row>
    <row r="12" spans="1:53" s="243" customFormat="1" ht="63" customHeight="1" x14ac:dyDescent="0.3">
      <c r="A12" s="269">
        <v>6</v>
      </c>
      <c r="B12" s="31"/>
      <c r="C12" s="31" t="s">
        <v>34</v>
      </c>
      <c r="D12" s="31"/>
      <c r="E12" s="31"/>
      <c r="F12" s="31" t="s">
        <v>564</v>
      </c>
      <c r="G12" s="31" t="s">
        <v>565</v>
      </c>
      <c r="H12" s="31" t="s">
        <v>566</v>
      </c>
      <c r="I12" s="31" t="s">
        <v>68</v>
      </c>
      <c r="J12" s="266">
        <v>1</v>
      </c>
      <c r="K12" s="31" t="s">
        <v>567</v>
      </c>
      <c r="L12" s="31" t="s">
        <v>568</v>
      </c>
      <c r="M12" s="31" t="s">
        <v>39</v>
      </c>
      <c r="N12" s="31" t="s">
        <v>563</v>
      </c>
      <c r="O12" s="270" t="s">
        <v>539</v>
      </c>
      <c r="P12" s="274">
        <v>1</v>
      </c>
      <c r="Q12" s="266">
        <v>1</v>
      </c>
      <c r="R12" s="266">
        <v>1</v>
      </c>
      <c r="S12" s="266">
        <v>1</v>
      </c>
      <c r="T12" s="266">
        <v>1</v>
      </c>
      <c r="U12" s="266">
        <v>1</v>
      </c>
      <c r="V12" s="266">
        <v>0.98</v>
      </c>
      <c r="W12" s="266">
        <v>1</v>
      </c>
      <c r="X12" s="266">
        <v>1</v>
      </c>
      <c r="Y12" s="266">
        <v>1</v>
      </c>
      <c r="Z12" s="266">
        <v>1</v>
      </c>
      <c r="AA12" s="266">
        <v>1</v>
      </c>
      <c r="AB12" s="31"/>
      <c r="AC12" s="31"/>
      <c r="AD12" s="31"/>
      <c r="AE12" s="31"/>
      <c r="AF12" s="31"/>
      <c r="AG12" s="31"/>
      <c r="AH12" s="275"/>
      <c r="AI12" s="268"/>
      <c r="AJ12" s="31"/>
      <c r="AK12" s="31"/>
      <c r="AL12" s="31"/>
      <c r="AM12" s="31"/>
      <c r="AN12" s="242"/>
      <c r="AO12" s="242"/>
      <c r="AP12" s="242"/>
      <c r="AQ12" s="242"/>
      <c r="AR12" s="242"/>
      <c r="AS12" s="242"/>
      <c r="AT12" s="242"/>
      <c r="AU12" s="242"/>
      <c r="AV12" s="242"/>
      <c r="AW12" s="242"/>
      <c r="AX12" s="242"/>
      <c r="AY12" s="242"/>
      <c r="AZ12" s="242"/>
      <c r="BA12" s="242"/>
    </row>
    <row r="13" spans="1:53" s="243" customFormat="1" ht="63" customHeight="1" x14ac:dyDescent="0.3">
      <c r="A13" s="269">
        <v>7</v>
      </c>
      <c r="B13" s="31"/>
      <c r="C13" s="31"/>
      <c r="D13" s="31" t="s">
        <v>34</v>
      </c>
      <c r="E13" s="31"/>
      <c r="F13" s="31" t="s">
        <v>569</v>
      </c>
      <c r="G13" s="31" t="s">
        <v>570</v>
      </c>
      <c r="H13" s="31" t="s">
        <v>571</v>
      </c>
      <c r="I13" s="31" t="s">
        <v>68</v>
      </c>
      <c r="J13" s="266">
        <v>1</v>
      </c>
      <c r="K13" s="31" t="s">
        <v>572</v>
      </c>
      <c r="L13" s="31" t="s">
        <v>573</v>
      </c>
      <c r="M13" s="31" t="s">
        <v>39</v>
      </c>
      <c r="N13" s="31" t="s">
        <v>574</v>
      </c>
      <c r="O13" s="270" t="s">
        <v>539</v>
      </c>
      <c r="P13" s="274">
        <v>1</v>
      </c>
      <c r="Q13" s="266">
        <v>1</v>
      </c>
      <c r="R13" s="266">
        <v>1</v>
      </c>
      <c r="S13" s="266">
        <v>1</v>
      </c>
      <c r="T13" s="266">
        <v>1</v>
      </c>
      <c r="U13" s="266">
        <v>1</v>
      </c>
      <c r="V13" s="266">
        <v>0.8666666666666667</v>
      </c>
      <c r="W13" s="266">
        <v>0.9826086956521739</v>
      </c>
      <c r="X13" s="266">
        <v>1</v>
      </c>
      <c r="Y13" s="266">
        <v>1</v>
      </c>
      <c r="Z13" s="266">
        <v>1</v>
      </c>
      <c r="AA13" s="266">
        <v>1</v>
      </c>
      <c r="AB13" s="31"/>
      <c r="AC13" s="31"/>
      <c r="AD13" s="31"/>
      <c r="AE13" s="31"/>
      <c r="AF13" s="31"/>
      <c r="AG13" s="31"/>
      <c r="AH13" s="275"/>
      <c r="AI13" s="268"/>
      <c r="AJ13" s="31"/>
      <c r="AK13" s="31"/>
      <c r="AL13" s="31"/>
      <c r="AM13" s="31"/>
      <c r="AN13" s="242"/>
      <c r="AO13" s="242"/>
      <c r="AP13" s="242"/>
      <c r="AQ13" s="242"/>
      <c r="AR13" s="242"/>
      <c r="AS13" s="242"/>
      <c r="AT13" s="242"/>
      <c r="AU13" s="242"/>
      <c r="AV13" s="242"/>
      <c r="AW13" s="242"/>
      <c r="AX13" s="242"/>
      <c r="AY13" s="242"/>
      <c r="AZ13" s="242"/>
      <c r="BA13" s="242"/>
    </row>
    <row r="14" spans="1:53" s="243" customFormat="1" ht="64.5" customHeight="1" thickBot="1" x14ac:dyDescent="0.35">
      <c r="A14" s="276">
        <v>8</v>
      </c>
      <c r="B14" s="277"/>
      <c r="C14" s="277"/>
      <c r="D14" s="277"/>
      <c r="E14" s="277" t="s">
        <v>34</v>
      </c>
      <c r="F14" s="277" t="s">
        <v>575</v>
      </c>
      <c r="G14" s="277" t="s">
        <v>576</v>
      </c>
      <c r="H14" s="277" t="s">
        <v>577</v>
      </c>
      <c r="I14" s="277" t="s">
        <v>105</v>
      </c>
      <c r="J14" s="278">
        <v>1</v>
      </c>
      <c r="K14" s="277" t="s">
        <v>578</v>
      </c>
      <c r="L14" s="277" t="s">
        <v>579</v>
      </c>
      <c r="M14" s="277" t="s">
        <v>39</v>
      </c>
      <c r="N14" s="277" t="s">
        <v>580</v>
      </c>
      <c r="O14" s="279" t="s">
        <v>581</v>
      </c>
      <c r="P14" s="280"/>
      <c r="Q14" s="281"/>
      <c r="R14" s="281"/>
      <c r="S14" s="281"/>
      <c r="T14" s="282"/>
      <c r="U14" s="278">
        <v>0.9</v>
      </c>
      <c r="V14" s="282"/>
      <c r="W14" s="282"/>
      <c r="X14" s="282"/>
      <c r="Y14" s="282"/>
      <c r="Z14" s="282"/>
      <c r="AA14" s="278">
        <v>1</v>
      </c>
      <c r="AB14" s="280"/>
      <c r="AC14" s="281"/>
      <c r="AD14" s="281"/>
      <c r="AE14" s="281"/>
      <c r="AF14" s="282"/>
      <c r="AG14" s="278">
        <v>0.9</v>
      </c>
      <c r="AH14" s="282"/>
      <c r="AI14" s="282"/>
      <c r="AJ14" s="282"/>
      <c r="AK14" s="282"/>
      <c r="AL14" s="282"/>
      <c r="AM14" s="278">
        <v>0.9</v>
      </c>
      <c r="AN14" s="242"/>
      <c r="AO14" s="242"/>
      <c r="AP14" s="242"/>
      <c r="AQ14" s="242"/>
      <c r="AR14" s="242"/>
      <c r="AS14" s="242"/>
      <c r="AT14" s="242"/>
      <c r="AU14" s="242"/>
      <c r="AV14" s="242"/>
      <c r="AW14" s="242"/>
      <c r="AX14" s="242"/>
      <c r="AY14" s="242"/>
      <c r="AZ14" s="242"/>
      <c r="BA14" s="242"/>
    </row>
    <row r="15" spans="1:53" s="245" customFormat="1" ht="17.25" x14ac:dyDescent="0.3">
      <c r="A15" s="428" t="s">
        <v>49</v>
      </c>
      <c r="B15" s="429"/>
      <c r="C15" s="429"/>
      <c r="D15" s="429"/>
      <c r="E15" s="429"/>
      <c r="F15" s="429"/>
      <c r="G15" s="429"/>
      <c r="H15" s="429"/>
      <c r="I15" s="429"/>
      <c r="J15" s="429"/>
      <c r="K15" s="429"/>
      <c r="L15" s="429"/>
      <c r="M15" s="429"/>
      <c r="N15" s="429"/>
      <c r="O15" s="429"/>
      <c r="P15" s="429"/>
      <c r="Q15" s="429"/>
      <c r="R15" s="429"/>
      <c r="S15" s="429"/>
      <c r="T15" s="429"/>
      <c r="U15" s="429"/>
      <c r="V15" s="429"/>
      <c r="W15" s="429"/>
      <c r="X15" s="429"/>
      <c r="Y15" s="429"/>
      <c r="Z15" s="429"/>
      <c r="AA15" s="429"/>
      <c r="AB15" s="429"/>
      <c r="AC15" s="429"/>
      <c r="AD15" s="429"/>
      <c r="AE15" s="429"/>
      <c r="AF15" s="429"/>
      <c r="AG15" s="429"/>
      <c r="AH15" s="429"/>
      <c r="AI15" s="429"/>
      <c r="AJ15" s="429"/>
      <c r="AK15" s="429"/>
      <c r="AL15" s="429"/>
      <c r="AM15" s="430"/>
      <c r="AN15" s="244"/>
      <c r="AO15" s="244"/>
      <c r="AP15" s="244"/>
      <c r="AQ15" s="244"/>
      <c r="AR15" s="244"/>
      <c r="AS15" s="244"/>
      <c r="AT15" s="244"/>
      <c r="AU15" s="244"/>
      <c r="AV15" s="244"/>
      <c r="AW15" s="244"/>
      <c r="AX15" s="244"/>
      <c r="AY15" s="244"/>
      <c r="AZ15" s="244"/>
      <c r="BA15" s="244"/>
    </row>
    <row r="16" spans="1:53" s="244" customFormat="1" ht="167.25" customHeight="1" thickBot="1" x14ac:dyDescent="0.35">
      <c r="A16" s="431" t="s">
        <v>654</v>
      </c>
      <c r="B16" s="432"/>
      <c r="C16" s="432"/>
      <c r="D16" s="432"/>
      <c r="E16" s="432"/>
      <c r="F16" s="432"/>
      <c r="G16" s="432"/>
      <c r="H16" s="432"/>
      <c r="I16" s="432"/>
      <c r="J16" s="432"/>
      <c r="K16" s="432"/>
      <c r="L16" s="432"/>
      <c r="M16" s="432"/>
      <c r="N16" s="432"/>
      <c r="O16" s="432"/>
      <c r="P16" s="432"/>
      <c r="Q16" s="432"/>
      <c r="R16" s="432"/>
      <c r="S16" s="432"/>
      <c r="T16" s="432"/>
      <c r="U16" s="432"/>
      <c r="V16" s="432"/>
      <c r="W16" s="432"/>
      <c r="X16" s="432"/>
      <c r="Y16" s="432"/>
      <c r="Z16" s="432"/>
      <c r="AA16" s="432"/>
      <c r="AB16" s="432"/>
      <c r="AC16" s="432"/>
      <c r="AD16" s="432"/>
      <c r="AE16" s="432"/>
      <c r="AF16" s="432"/>
      <c r="AG16" s="432"/>
      <c r="AH16" s="432"/>
      <c r="AI16" s="432"/>
      <c r="AJ16" s="432"/>
      <c r="AK16" s="432"/>
      <c r="AL16" s="432"/>
      <c r="AM16" s="433"/>
    </row>
  </sheetData>
  <mergeCells count="46">
    <mergeCell ref="A1:AM1"/>
    <mergeCell ref="A2:L2"/>
    <mergeCell ref="M2:AC2"/>
    <mergeCell ref="AD2:AM3"/>
    <mergeCell ref="A3:L3"/>
    <mergeCell ref="M3:AC3"/>
    <mergeCell ref="A4:O4"/>
    <mergeCell ref="P4:AA4"/>
    <mergeCell ref="AB4:AM4"/>
    <mergeCell ref="A5:A6"/>
    <mergeCell ref="B5:E5"/>
    <mergeCell ref="F5:F6"/>
    <mergeCell ref="G5:G6"/>
    <mergeCell ref="H5:H6"/>
    <mergeCell ref="I5:I6"/>
    <mergeCell ref="J5:J6"/>
    <mergeCell ref="A16:AM16"/>
    <mergeCell ref="AD5:AD6"/>
    <mergeCell ref="AE5:AE6"/>
    <mergeCell ref="AF5:AF6"/>
    <mergeCell ref="AG5:AG6"/>
    <mergeCell ref="AH5:AH6"/>
    <mergeCell ref="AI5:AI6"/>
    <mergeCell ref="X5:X6"/>
    <mergeCell ref="Y5:Y6"/>
    <mergeCell ref="Z5:Z6"/>
    <mergeCell ref="AA5:AA6"/>
    <mergeCell ref="AB5:AB6"/>
    <mergeCell ref="AC5:AC6"/>
    <mergeCell ref="R5:R6"/>
    <mergeCell ref="S5:S6"/>
    <mergeCell ref="T5:T6"/>
    <mergeCell ref="AJ5:AJ6"/>
    <mergeCell ref="AK5:AK6"/>
    <mergeCell ref="AL5:AL6"/>
    <mergeCell ref="AM5:AM6"/>
    <mergeCell ref="A15:AM15"/>
    <mergeCell ref="U5:U6"/>
    <mergeCell ref="V5:V6"/>
    <mergeCell ref="W5:W6"/>
    <mergeCell ref="K5:L5"/>
    <mergeCell ref="M5:M6"/>
    <mergeCell ref="N5:N6"/>
    <mergeCell ref="O5:O6"/>
    <mergeCell ref="P5:P6"/>
    <mergeCell ref="Q5:Q6"/>
  </mergeCells>
  <pageMargins left="0.35433070866141736" right="0.27559055118110237" top="0.74803149606299213" bottom="0.63" header="0.31496062992125984" footer="0.31496062992125984"/>
  <pageSetup paperSize="41" scale="44" fitToHeight="0" orientation="landscape" r:id="rId1"/>
  <headerFooter>
    <oddFooter>&amp;L&amp;"Arial,Normal"&amp;8FR.PS.010&amp;C&amp;"Arial,Normal"&amp;8                                                                                                            &amp;R&amp;"Arial,Normal"&amp;8Versión 04_29/08/2016</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16</vt:i4>
      </vt:variant>
    </vt:vector>
  </HeadingPairs>
  <TitlesOfParts>
    <vt:vector size="29" baseType="lpstr">
      <vt:lpstr>1.PS</vt:lpstr>
      <vt:lpstr>2. PE</vt:lpstr>
      <vt:lpstr>3. EA</vt:lpstr>
      <vt:lpstr>4. SGA</vt:lpstr>
      <vt:lpstr>5. SA</vt:lpstr>
      <vt:lpstr>6. AA</vt:lpstr>
      <vt:lpstr>7. GA</vt:lpstr>
      <vt:lpstr>8. GF</vt:lpstr>
      <vt:lpstr>9. GT</vt:lpstr>
      <vt:lpstr>10. GD</vt:lpstr>
      <vt:lpstr>11. GJ</vt:lpstr>
      <vt:lpstr>12. GC</vt:lpstr>
      <vt:lpstr>13. EM</vt:lpstr>
      <vt:lpstr>'11. GJ'!Área_de_impresión</vt:lpstr>
      <vt:lpstr>'3. EA'!Área_de_impresión</vt:lpstr>
      <vt:lpstr>'4. SGA'!Área_de_impresión</vt:lpstr>
      <vt:lpstr>'8. GF'!Área_de_impresión</vt:lpstr>
      <vt:lpstr>'9. GT'!Área_de_impresión</vt:lpstr>
      <vt:lpstr>'1.PS'!Títulos_a_imprimir</vt:lpstr>
      <vt:lpstr>'10. GD'!Títulos_a_imprimir</vt:lpstr>
      <vt:lpstr>'11. GJ'!Títulos_a_imprimir</vt:lpstr>
      <vt:lpstr>'12. GC'!Títulos_a_imprimir</vt:lpstr>
      <vt:lpstr>'13. EM'!Títulos_a_imprimir</vt:lpstr>
      <vt:lpstr>'2. PE'!Títulos_a_imprimir</vt:lpstr>
      <vt:lpstr>'3. EA'!Títulos_a_imprimir</vt:lpstr>
      <vt:lpstr>'4. SGA'!Títulos_a_imprimir</vt:lpstr>
      <vt:lpstr>'5. SA'!Títulos_a_imprimir</vt:lpstr>
      <vt:lpstr>'8. GF'!Títulos_a_imprimir</vt:lpstr>
      <vt:lpstr>'9. GT'!Títulos_a_imprimir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2019-08-14T15:00:05Z</dcterms:modified>
</cp:coreProperties>
</file>